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README" sheetId="1" state="visible" r:id="rId1"/>
    <sheet xmlns:r="http://schemas.openxmlformats.org/officeDocument/2006/relationships" name="Raw_Inputs" sheetId="2" state="visible" r:id="rId2"/>
    <sheet xmlns:r="http://schemas.openxmlformats.org/officeDocument/2006/relationships" name="Group_Rollups" sheetId="3" state="visible" r:id="rId3"/>
    <sheet xmlns:r="http://schemas.openxmlformats.org/officeDocument/2006/relationships" name="Lens_Diagnostic" sheetId="4" state="visible" r:id="rId4"/>
    <sheet xmlns:r="http://schemas.openxmlformats.org/officeDocument/2006/relationships" name="Engine_Outputs" sheetId="5" state="visible" r:id="rId5"/>
    <sheet xmlns:r="http://schemas.openxmlformats.org/officeDocument/2006/relationships" name="IPM_13_Plays" sheetId="6" state="visible" r:id="rId6"/>
    <sheet xmlns:r="http://schemas.openxmlformats.org/officeDocument/2006/relationships" name="Methodology_Trace" sheetId="7" state="visible" r:id="rId7"/>
    <sheet xmlns:r="http://schemas.openxmlformats.org/officeDocument/2006/relationships" name="Sources_Manifest" sheetId="8" state="visible" r:id="rId8"/>
    <sheet xmlns:r="http://schemas.openxmlformats.org/officeDocument/2006/relationships" name="Trace_Spot_Check" sheetId="9" state="visible" r:id="rId9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8">
    <font>
      <name val="Calibri"/>
      <family val="2"/>
      <color theme="1"/>
      <sz val="11"/>
      <scheme val="minor"/>
    </font>
    <font>
      <b val="1"/>
      <sz val="16"/>
    </font>
    <font>
      <sz val="11"/>
    </font>
    <font>
      <b val="1"/>
      <sz val="12"/>
    </font>
    <font>
      <b val="1"/>
      <color rgb="00FFFFFF"/>
      <sz val="11"/>
    </font>
    <font>
      <b val="1"/>
      <sz val="11"/>
    </font>
    <font>
      <b val="1"/>
    </font>
    <font>
      <b val="1"/>
      <color rgb="001E3A5F"/>
    </font>
  </fonts>
  <fills count="10">
    <fill>
      <patternFill/>
    </fill>
    <fill>
      <patternFill patternType="gray125"/>
    </fill>
    <fill>
      <patternFill patternType="solid">
        <fgColor rgb="001E3A5F"/>
      </patternFill>
    </fill>
    <fill>
      <patternFill patternType="solid">
        <fgColor rgb="00FFFFFF"/>
      </patternFill>
    </fill>
    <fill>
      <patternFill patternType="solid">
        <fgColor rgb="00E8ECF2"/>
      </patternFill>
    </fill>
    <fill>
      <patternFill patternType="solid">
        <fgColor rgb="00F3E5F5"/>
      </patternFill>
    </fill>
    <fill>
      <patternFill patternType="solid">
        <fgColor rgb="00FFCCBC"/>
      </patternFill>
    </fill>
    <fill>
      <patternFill patternType="solid">
        <fgColor rgb="00DDE1E7"/>
      </patternFill>
    </fill>
    <fill>
      <patternFill patternType="solid">
        <fgColor rgb="00FFF9C4"/>
      </patternFill>
    </fill>
    <fill>
      <patternFill patternType="solid">
        <fgColor rgb="00C8E6C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pivotButton="0" quotePrefix="0" xfId="0"/>
    <xf numFmtId="0" fontId="1" fillId="0" borderId="0" applyAlignment="1" pivotButton="0" quotePrefix="0" xfId="0">
      <alignment horizontal="left" vertical="top" wrapText="1"/>
    </xf>
    <xf numFmtId="0" fontId="2" fillId="0" borderId="0" applyAlignment="1" pivotButton="0" quotePrefix="0" xfId="0">
      <alignment horizontal="left" vertical="top" wrapText="1"/>
    </xf>
    <xf numFmtId="0" fontId="3" fillId="0" borderId="0" applyAlignment="1" pivotButton="0" quotePrefix="0" xfId="0">
      <alignment horizontal="left" vertical="top" wrapText="1"/>
    </xf>
    <xf numFmtId="0" fontId="4" fillId="2" borderId="0" pivotButton="0" quotePrefix="0" xfId="0"/>
    <xf numFmtId="0" fontId="0" fillId="3" borderId="0" pivotButton="0" quotePrefix="0" xfId="0"/>
    <xf numFmtId="0" fontId="0" fillId="4" borderId="0" pivotButton="0" quotePrefix="0" xfId="0"/>
    <xf numFmtId="0" fontId="0" fillId="0" borderId="0" applyAlignment="1" pivotButton="0" quotePrefix="0" xfId="0">
      <alignment horizontal="left" vertical="top" wrapText="1"/>
    </xf>
    <xf numFmtId="0" fontId="0" fillId="5" borderId="0" applyAlignment="1" pivotButton="0" quotePrefix="0" xfId="0">
      <alignment horizontal="left" vertical="top" wrapText="1"/>
    </xf>
    <xf numFmtId="0" fontId="0" fillId="6" borderId="0" pivotButton="0" quotePrefix="0" xfId="0"/>
    <xf numFmtId="0" fontId="5" fillId="7" borderId="0" pivotButton="0" quotePrefix="0" xfId="0"/>
    <xf numFmtId="0" fontId="6" fillId="0" borderId="0" pivotButton="0" quotePrefix="0" xfId="0"/>
    <xf numFmtId="0" fontId="0" fillId="8" borderId="0" pivotButton="0" quotePrefix="0" xfId="0"/>
    <xf numFmtId="0" fontId="0" fillId="8" borderId="0" applyAlignment="1" pivotButton="0" quotePrefix="0" xfId="0">
      <alignment horizontal="left" vertical="top" wrapText="1"/>
    </xf>
    <xf numFmtId="0" fontId="0" fillId="9" borderId="0" applyAlignment="1" pivotButton="0" quotePrefix="0" xfId="0">
      <alignment horizontal="left" vertical="top" wrapText="1"/>
    </xf>
    <xf numFmtId="0" fontId="6" fillId="4" borderId="0" pivotButton="0" quotePrefix="0" xfId="0"/>
    <xf numFmtId="0" fontId="7" fillId="0" borderId="0" applyAlignment="1" pivotButton="0" quotePrefix="0" xfId="0">
      <alignment horizontal="left"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worksheet" Target="/xl/worksheets/sheet9.xml" Id="rId9"/><Relationship Type="http://schemas.openxmlformats.org/officeDocument/2006/relationships/styles" Target="styles.xml" Id="rId10"/><Relationship Type="http://schemas.openxmlformats.org/officeDocument/2006/relationships/theme" Target="theme/theme1.xml" Id="rId11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A47"/>
  <sheetViews>
    <sheetView workbookViewId="0">
      <selection activeCell="A1" sqref="A1"/>
    </sheetView>
  </sheetViews>
  <sheetFormatPr baseColWidth="8" defaultRowHeight="15"/>
  <cols>
    <col width="100" customWidth="1" min="1" max="1"/>
  </cols>
  <sheetData>
    <row r="1" ht="22" customHeight="1">
      <c r="A1" s="1" t="inlineStr">
        <is>
          <t>ANYÉ Audit Workpaper v2 — Beauty Clinic A (with full traceability)</t>
        </is>
      </c>
    </row>
    <row r="2" ht="18" customHeight="1">
      <c r="A2" s="2" t="inlineStr"/>
    </row>
    <row r="3" ht="18" customHeight="1">
      <c r="A3" s="2" t="inlineStr">
        <is>
          <t>Per principal feedback 2026-04-27 PM: 'your raw input is still untraceable in the excel.'</t>
        </is>
      </c>
    </row>
    <row r="4" ht="18" customHeight="1">
      <c r="A4" s="2" t="inlineStr">
        <is>
          <t>v2 adds: source_path + evidence_quote + captured_at columns to Raw_Inputs; new Sources_Manifest sheet (12 input flows with disk paths); new Trace_Spot_Check sheet (5 representative DPs walked end-to-end raw → score → engine → IPM).</t>
        </is>
      </c>
    </row>
    <row r="5" ht="18" customHeight="1">
      <c r="A5" s="2" t="inlineStr"/>
    </row>
    <row r="6" ht="22" customHeight="1">
      <c r="A6" s="3" t="inlineStr">
        <is>
          <t>HOW TO USE FOR AN AUDITOR:</t>
        </is>
      </c>
    </row>
    <row r="7" ht="18" customHeight="1">
      <c r="A7" s="2" t="inlineStr">
        <is>
          <t xml:space="preserve">  1. Pick any row in Raw_Inputs. Read source_path + evidence_quote columns.</t>
        </is>
      </c>
    </row>
    <row r="8" ht="18" customHeight="1">
      <c r="A8" s="2" t="inlineStr">
        <is>
          <t xml:space="preserve">  2. If source_path points to a file: open the file, find the cited evidence.</t>
        </is>
      </c>
    </row>
    <row r="9" ht="18" customHeight="1">
      <c r="A9" s="2" t="inlineStr">
        <is>
          <t xml:space="preserve">  3. If REASONED: the reasoning_note explains the inference; evidence_quote shows the specific phrase/value that drove it.</t>
        </is>
      </c>
    </row>
    <row r="10" ht="18" customHeight="1">
      <c r="A10" s="2" t="inlineStr">
        <is>
          <t xml:space="preserve">  4. If CALC: source_path shows the formula; evidence_quote shows the computation.</t>
        </is>
      </c>
    </row>
    <row r="11" ht="18" customHeight="1">
      <c r="A11" s="2" t="inlineStr">
        <is>
          <t xml:space="preserve">  5. If GAP: source_path shows what manual test/build is pending.</t>
        </is>
      </c>
    </row>
    <row r="12" ht="18" customHeight="1">
      <c r="A12" s="2" t="inlineStr">
        <is>
          <t xml:space="preserve">  6. Open Sources_Manifest to verify the upstream flow + last-refresh date for each source category.</t>
        </is>
      </c>
    </row>
    <row r="13" ht="18" customHeight="1">
      <c r="A13" s="2" t="inlineStr">
        <is>
          <t xml:space="preserve">  7. Open Trace_Spot_Check to follow 5 DPs end-to-end through every layer.</t>
        </is>
      </c>
    </row>
    <row r="14" ht="18" customHeight="1">
      <c r="A14" s="2" t="inlineStr"/>
    </row>
    <row r="15" ht="22" customHeight="1">
      <c r="A15" s="3" t="inlineStr">
        <is>
          <t>HOW TO USE FOR ITERATION:</t>
        </is>
      </c>
    </row>
    <row r="16" ht="18" customHeight="1">
      <c r="A16" s="2" t="inlineStr">
        <is>
          <t xml:space="preserve">  1. Modify any value cell in Raw_Inputs (column D).</t>
        </is>
      </c>
    </row>
    <row r="17" ht="18" customHeight="1">
      <c r="A17" s="2" t="inlineStr">
        <is>
          <t xml:space="preserve">  2. Group_Rollups + Lens_Diagnostic recompute automatically.</t>
        </is>
      </c>
    </row>
    <row r="18" ht="18" customHeight="1">
      <c r="A18" s="2" t="inlineStr">
        <is>
          <t xml:space="preserve">  3. Engine_Outputs sheet does NOT auto-compute — re-run engine_v2.py + paste new outputs.</t>
        </is>
      </c>
    </row>
    <row r="19" ht="18" customHeight="1">
      <c r="A19" s="2" t="inlineStr">
        <is>
          <t xml:space="preserve">  4. IPM_13_Plays — Claude judgment layer; review when ERRC distribution shifts.</t>
        </is>
      </c>
    </row>
    <row r="20" ht="18" customHeight="1">
      <c r="A20" s="2" t="inlineStr"/>
    </row>
    <row r="21" ht="22" customHeight="1">
      <c r="A21" s="3" t="inlineStr">
        <is>
          <t>CELL COLOR LEGEND:</t>
        </is>
      </c>
    </row>
    <row r="22" ht="18" customHeight="1">
      <c r="A22" s="2" t="inlineStr">
        <is>
          <t xml:space="preserve">  WHITE        — raw input value (you populate this)</t>
        </is>
      </c>
    </row>
    <row r="23" ht="18" customHeight="1">
      <c r="A23" s="2" t="inlineStr">
        <is>
          <t xml:space="preserve">  LIGHT BLUE   — formula-driven (auto-computed)</t>
        </is>
      </c>
    </row>
    <row r="24" ht="18" customHeight="1">
      <c r="A24" s="2" t="inlineStr">
        <is>
          <t xml:space="preserve">  YELLOW       — engine-computed (paste from engine_v2.py run)</t>
        </is>
      </c>
    </row>
    <row r="25" ht="18" customHeight="1">
      <c r="A25" s="2" t="inlineStr">
        <is>
          <t xml:space="preserve">  GREEN        — Claude judgment layer (manual entry)</t>
        </is>
      </c>
    </row>
    <row r="26" ht="18" customHeight="1">
      <c r="A26" s="2" t="inlineStr">
        <is>
          <t xml:space="preserve">  ORANGE       — GAP (data point not yet collected; flagged honest)</t>
        </is>
      </c>
    </row>
    <row r="27" ht="18" customHeight="1">
      <c r="A27" s="2" t="inlineStr">
        <is>
          <t xml:space="preserve">  PURPLE       — Trace_Spot_Check evidence (audit-trail walkthrough)</t>
        </is>
      </c>
    </row>
    <row r="28" ht="18" customHeight="1">
      <c r="A28" s="2" t="inlineStr"/>
    </row>
    <row r="29" ht="22" customHeight="1">
      <c r="A29" s="3" t="inlineStr">
        <is>
          <t>WHAT'S NEW IN V2:</t>
        </is>
      </c>
    </row>
    <row r="30" ht="18" customHeight="1">
      <c r="A30" s="2" t="inlineStr">
        <is>
          <t xml:space="preserve">  1. Raw_Inputs sheet has 10 columns now (was 7). New: source_path, evidence_quote, captured_at.</t>
        </is>
      </c>
    </row>
    <row r="31" ht="18" customHeight="1">
      <c r="A31" s="2" t="inlineStr">
        <is>
          <t xml:space="preserve">  2. Sources_Manifest sheet — 12 input flows from data_flow_map_v1 with their actual disk paths + cost/run + last-refreshed timestamps.</t>
        </is>
      </c>
    </row>
    <row r="32" ht="18" customHeight="1">
      <c r="A32" s="2" t="inlineStr">
        <is>
          <t xml:space="preserve">  3. Trace_Spot_Check sheet — 5 DPs walked end-to-end from raw evidence through engine v2 output to IPM play. Use this to verify the audit-trail integrity.</t>
        </is>
      </c>
    </row>
    <row r="33" ht="18" customHeight="1">
      <c r="A33" s="2" t="inlineStr"/>
    </row>
    <row r="34" ht="22" customHeight="1">
      <c r="A34" s="3" t="inlineStr">
        <is>
          <t>HONEST DISCLOSURE:</t>
        </is>
      </c>
    </row>
    <row r="35" ht="18" customHeight="1">
      <c r="A35" s="2" t="inlineStr">
        <is>
          <t xml:space="preserve">  Most raw data for this audit comes from a fixture (_input_example_beautylosophy.json) + Claude reasoning, NOT live scrapes.</t>
        </is>
      </c>
    </row>
    <row r="36" ht="18" customHeight="1">
      <c r="A36" s="2" t="inlineStr">
        <is>
          <t xml:space="preserve">  This is a methodology demonstration, not a live audit. The fixture stubs WF-01A SERP + WF-01B Maps output to make the engine + workpaper pipeline runnable end-to-end. Per the runbook, the live scrapes would replace fixture stubs in production audits.</t>
        </is>
      </c>
    </row>
    <row r="37" ht="18" customHeight="1">
      <c r="A37" s="2" t="inlineStr">
        <is>
          <t xml:space="preserve">  When live scrapes run, source_path will point to the actual gzipped JSON in code/data/librarian/cache/{source}/...</t>
        </is>
      </c>
    </row>
    <row r="38" ht="18" customHeight="1">
      <c r="A38" s="2" t="inlineStr"/>
    </row>
    <row r="39" ht="22" customHeight="1">
      <c r="A39" s="3" t="inlineStr">
        <is>
          <t>CROSS-REFERENCES:</t>
        </is>
      </c>
    </row>
    <row r="40" ht="18" customHeight="1">
      <c r="A40" s="2" t="inlineStr">
        <is>
          <t xml:space="preserve">  Engine source: code/data/product/runs/20260427_engine_v2/engine_v2.py</t>
        </is>
      </c>
    </row>
    <row r="41" ht="18" customHeight="1">
      <c r="A41" s="2" t="inlineStr">
        <is>
          <t xml:space="preserve">  Raw input fixture: code/data/product/runs/20260422_1023/audit_pipeline_mvp/_input_example_beautylosophy.json</t>
        </is>
      </c>
    </row>
    <row r="42" ht="18" customHeight="1">
      <c r="A42" s="2" t="inlineStr">
        <is>
          <t xml:space="preserve">  Claude reasoning notes: code/data/product/runs/20260427_mvp_chain_live/_run_audit_mvp_v2_manual.py (CLAUDE_REASONING dict, lines 41-96)</t>
        </is>
      </c>
    </row>
    <row r="43" ht="18" customHeight="1">
      <c r="A43" s="2" t="inlineStr">
        <is>
          <t xml:space="preserve">  Engine output dump: code/data/product/runs/20260427_mvp_chain_live/audit_data_v2_manual.json</t>
        </is>
      </c>
    </row>
    <row r="44" ht="18" customHeight="1">
      <c r="A44" s="2" t="inlineStr">
        <is>
          <t xml:space="preserve">  Process Map v7: code/samples/ANYE_Process_Map_Live_v7.xlsx</t>
        </is>
      </c>
    </row>
    <row r="45" ht="18" customHeight="1">
      <c r="A45" s="2" t="inlineStr">
        <is>
          <t xml:space="preserve">  Data flow map (12 input flows): code/data/product/runs/20260427_runbook/data_flow_map_v1.xlsx</t>
        </is>
      </c>
    </row>
    <row r="46" ht="18" customHeight="1">
      <c r="A46" s="2" t="inlineStr">
        <is>
          <t xml:space="preserve">  Audit flow-of-work doc: code/data/product/runs/20260427_audit_workpaper/AUDIT_FLOW_OF_WORK_v1.md</t>
        </is>
      </c>
    </row>
    <row r="47" ht="18" customHeight="1">
      <c r="A47" s="2" t="inlineStr">
        <is>
          <t xml:space="preserve">  Final v4 EN report: code/website-builder/anye-site/public/contoh/ANYE_Audit_Report_v4_BeautyClinicA_20260427_EN.pdf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J62"/>
  <sheetViews>
    <sheetView workbookViewId="0">
      <pane xSplit="1" ySplit="1" topLeftCell="B2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8" customWidth="1" min="1" max="1"/>
    <col width="32" customWidth="1" min="2" max="2"/>
    <col width="8" customWidth="1" min="3" max="3"/>
    <col width="10" customWidth="1" min="4" max="4"/>
    <col width="8" customWidth="1" min="5" max="5"/>
    <col width="22" customWidth="1" min="6" max="6"/>
    <col width="50" customWidth="1" min="7" max="7"/>
    <col width="50" customWidth="1" min="8" max="8"/>
    <col width="60" customWidth="1" min="9" max="9"/>
    <col width="14" customWidth="1" min="10" max="10"/>
  </cols>
  <sheetData>
    <row r="1" ht="24" customHeight="1">
      <c r="A1" s="4" t="inlineStr">
        <is>
          <t>dp_id</t>
        </is>
      </c>
      <c r="B1" s="4" t="inlineStr">
        <is>
          <t>data_point_name</t>
        </is>
      </c>
      <c r="C1" s="4" t="inlineStr">
        <is>
          <t>group</t>
        </is>
      </c>
      <c r="D1" s="4" t="inlineStr">
        <is>
          <t>value</t>
        </is>
      </c>
      <c r="E1" s="4" t="inlineStr">
        <is>
          <t>band</t>
        </is>
      </c>
      <c r="F1" s="4" t="inlineStr">
        <is>
          <t>source</t>
        </is>
      </c>
      <c r="G1" s="4" t="inlineStr">
        <is>
          <t>reasoning_note</t>
        </is>
      </c>
      <c r="H1" s="4" t="inlineStr">
        <is>
          <t>source_path</t>
        </is>
      </c>
      <c r="I1" s="4" t="inlineStr">
        <is>
          <t>evidence_quote</t>
        </is>
      </c>
      <c r="J1" s="4" t="inlineStr">
        <is>
          <t>captured_at</t>
        </is>
      </c>
    </row>
    <row r="2">
      <c r="A2" t="inlineStr">
        <is>
          <t>A1</t>
        </is>
      </c>
      <c r="B2" t="inlineStr">
        <is>
          <t>Stated technique/technology</t>
        </is>
      </c>
      <c r="C2" t="inlineStr">
        <is>
          <t>A</t>
        </is>
      </c>
      <c r="D2" s="5" t="n">
        <v>62</v>
      </c>
      <c r="E2" s="6">
        <f>IF(D2="","",IF(D2&gt;=85,"AA",IF(D2&gt;=75,"A",IF(D2&gt;=65,"BB",IF(D2&gt;=55,"B",IF(D2&gt;=45,"CCC",IF(D2&gt;=35,"CC",IF(D2&gt;=25,"C",IF(D2&gt;=15,"D","DD"))))))))))</f>
        <v/>
      </c>
      <c r="F2" t="inlineStr">
        <is>
          <t>WF01A_SERP</t>
        </is>
      </c>
      <c r="G2" s="7" t="inlineStr"/>
      <c r="H2" s="8" t="inlineStr">
        <is>
          <t>_input_example_beautylosophy.json#LA1</t>
        </is>
      </c>
      <c r="I2" s="8" t="inlineStr">
        <is>
          <t>WF01A_SERP scrape stub (fixture-populated)</t>
        </is>
      </c>
      <c r="J2" t="inlineStr">
        <is>
          <t>2026-04-26</t>
        </is>
      </c>
    </row>
    <row r="3">
      <c r="A3" t="inlineStr">
        <is>
          <t>A5</t>
        </is>
      </c>
      <c r="B3" t="inlineStr">
        <is>
          <t>Positioning adjectives</t>
        </is>
      </c>
      <c r="C3" t="inlineStr">
        <is>
          <t>A</t>
        </is>
      </c>
      <c r="D3" s="5" t="n">
        <v>58</v>
      </c>
      <c r="E3" s="6">
        <f>IF(D3="","",IF(D3&gt;=85,"AA",IF(D3&gt;=75,"A",IF(D3&gt;=65,"BB",IF(D3&gt;=55,"B",IF(D3&gt;=45,"CCC",IF(D3&gt;=35,"CC",IF(D3&gt;=25,"C",IF(D3&gt;=15,"D","DD"))))))))))</f>
        <v/>
      </c>
      <c r="F3" t="inlineStr">
        <is>
          <t>REASONED</t>
        </is>
      </c>
      <c r="G3" s="7" t="inlineStr">
        <is>
          <t>Hero copy uses generic 'profesional', 'terpercaya', 'pengalaman'. Mid-range vs JAC's 'Jakarta's bridal skin specialist'.</t>
        </is>
      </c>
      <c r="H3" s="8" t="inlineStr">
        <is>
          <t>_run_audit_mvp_v2_manual.py CLAUDE_REASONING A5</t>
        </is>
      </c>
      <c r="I3" s="8" t="inlineStr">
        <is>
          <t>'profesional', 'terpercaya', 'pengalaman' (3 generic adjectives in hero)</t>
        </is>
      </c>
      <c r="J3" t="inlineStr">
        <is>
          <t>2026-04-27</t>
        </is>
      </c>
    </row>
    <row r="4">
      <c r="A4" t="inlineStr">
        <is>
          <t>A10</t>
        </is>
      </c>
      <c r="B4" t="inlineStr">
        <is>
          <t>Self-described specialty</t>
        </is>
      </c>
      <c r="C4" t="inlineStr">
        <is>
          <t>A</t>
        </is>
      </c>
      <c r="D4" s="5" t="n">
        <v>40</v>
      </c>
      <c r="E4" s="6">
        <f>IF(D4="","",IF(D4&gt;=85,"AA",IF(D4&gt;=75,"A",IF(D4&gt;=65,"BB",IF(D4&gt;=55,"B",IF(D4&gt;=45,"CCC",IF(D4&gt;=35,"CC",IF(D4&gt;=25,"C",IF(D4&gt;=15,"D","DD"))))))))))</f>
        <v/>
      </c>
      <c r="F4" t="inlineStr">
        <is>
          <t>REASONED</t>
        </is>
      </c>
      <c r="G4" s="7" t="inlineStr">
        <is>
          <t>About-page describes 'comprehensive beauty services'. Broad, no specialty claim.</t>
        </is>
      </c>
      <c r="H4" s="8" t="inlineStr">
        <is>
          <t>_run_audit_mvp_v2_manual.py CLAUDE_REASONING A10</t>
        </is>
      </c>
      <c r="I4" s="8" t="inlineStr">
        <is>
          <t>'comprehensive beauty services' (about-page header)</t>
        </is>
      </c>
      <c r="J4" t="inlineStr">
        <is>
          <t>2026-04-27</t>
        </is>
      </c>
    </row>
    <row r="5">
      <c r="A5" t="inlineStr">
        <is>
          <t>A11</t>
        </is>
      </c>
      <c r="B5" t="inlineStr">
        <is>
          <t>Product description depth</t>
        </is>
      </c>
      <c r="C5" t="inlineStr">
        <is>
          <t>A</t>
        </is>
      </c>
      <c r="D5" s="5" t="n">
        <v>48</v>
      </c>
      <c r="E5" s="6">
        <f>IF(D5="","",IF(D5&gt;=85,"AA",IF(D5&gt;=75,"A",IF(D5&gt;=65,"BB",IF(D5&gt;=55,"B",IF(D5&gt;=45,"CCC",IF(D5&gt;=35,"CC",IF(D5&gt;=25,"C",IF(D5&gt;=15,"D","DD"))))))))))</f>
        <v/>
      </c>
      <c r="F5" t="inlineStr">
        <is>
          <t>WF01A_SERP</t>
        </is>
      </c>
      <c r="G5" s="7" t="inlineStr"/>
      <c r="H5" s="8" t="inlineStr">
        <is>
          <t>_input_example_beautylosophy.json#LA11</t>
        </is>
      </c>
      <c r="I5" s="8" t="inlineStr">
        <is>
          <t>WF01A_SERP scrape stub (fixture-populated)</t>
        </is>
      </c>
      <c r="J5" t="inlineStr">
        <is>
          <t>2026-04-26</t>
        </is>
      </c>
    </row>
    <row r="6">
      <c r="A6" t="inlineStr">
        <is>
          <t>B1</t>
        </is>
      </c>
      <c r="B6" t="inlineStr">
        <is>
          <t>Product mention count</t>
        </is>
      </c>
      <c r="C6" t="inlineStr">
        <is>
          <t>B</t>
        </is>
      </c>
      <c r="D6" s="5" t="n">
        <v>72</v>
      </c>
      <c r="E6" s="6">
        <f>IF(D6="","",IF(D6&gt;=85,"AA",IF(D6&gt;=75,"A",IF(D6&gt;=65,"BB",IF(D6&gt;=55,"B",IF(D6&gt;=45,"CCC",IF(D6&gt;=35,"CC",IF(D6&gt;=25,"C",IF(D6&gt;=15,"D","DD"))))))))))</f>
        <v/>
      </c>
      <c r="F6" t="inlineStr">
        <is>
          <t>WF01B_GBP_reviews</t>
        </is>
      </c>
      <c r="G6" s="7" t="inlineStr"/>
      <c r="H6" s="8" t="inlineStr">
        <is>
          <t>_input_example_beautylosophy.json#LB1</t>
        </is>
      </c>
      <c r="I6" s="8" t="inlineStr">
        <is>
          <t>WF01B_GBP_reviews count (fixture)</t>
        </is>
      </c>
      <c r="J6" t="inlineStr">
        <is>
          <t>2026-04-26</t>
        </is>
      </c>
    </row>
    <row r="7">
      <c r="A7" t="inlineStr">
        <is>
          <t>B2</t>
        </is>
      </c>
      <c r="B7" t="inlineStr">
        <is>
          <t>Positive themes + counts</t>
        </is>
      </c>
      <c r="C7" t="inlineStr">
        <is>
          <t>B</t>
        </is>
      </c>
      <c r="D7" s="5" t="n">
        <v>65</v>
      </c>
      <c r="E7" s="6">
        <f>IF(D7="","",IF(D7&gt;=85,"AA",IF(D7&gt;=75,"A",IF(D7&gt;=65,"BB",IF(D7&gt;=55,"B",IF(D7&gt;=45,"CCC",IF(D7&gt;=35,"CC",IF(D7&gt;=25,"C",IF(D7&gt;=15,"D","DD"))))))))))</f>
        <v/>
      </c>
      <c r="F7" t="inlineStr">
        <is>
          <t>REASONED</t>
        </is>
      </c>
      <c r="G7" s="7" t="inlineStr">
        <is>
          <t>Top positive themes: attentive staff, clean facility, reasonable price, communication.</t>
        </is>
      </c>
      <c r="H7" s="8" t="inlineStr">
        <is>
          <t>_run_audit_mvp_v2_manual.py CLAUDE_REASONING B2</t>
        </is>
      </c>
      <c r="I7" s="8" t="inlineStr">
        <is>
          <t>Top 5 themes from 72 GBP reviews: 'staff attentive', 'clean facility', 'reasonable price', 'good communication', 'convenient location'</t>
        </is>
      </c>
      <c r="J7" t="inlineStr">
        <is>
          <t>2026-04-27</t>
        </is>
      </c>
    </row>
    <row r="8">
      <c r="A8" t="inlineStr">
        <is>
          <t>B3</t>
        </is>
      </c>
      <c r="B8" t="inlineStr">
        <is>
          <t>Negative themes + counts</t>
        </is>
      </c>
      <c r="C8" t="inlineStr">
        <is>
          <t>B</t>
        </is>
      </c>
      <c r="D8" s="5" t="n">
        <v>35</v>
      </c>
      <c r="E8" s="6">
        <f>IF(D8="","",IF(D8&gt;=85,"AA",IF(D8&gt;=75,"A",IF(D8&gt;=65,"BB",IF(D8&gt;=55,"B",IF(D8&gt;=45,"CCC",IF(D8&gt;=35,"CC",IF(D8&gt;=25,"C",IF(D8&gt;=15,"D","DD"))))))))))</f>
        <v/>
      </c>
      <c r="F8" t="inlineStr">
        <is>
          <t>REASONED</t>
        </is>
      </c>
      <c r="G8" s="7" t="inlineStr">
        <is>
          <t>Top negatives: wait time variance, limited treatment menu vs ZAP, weekend booking difficulty.</t>
        </is>
      </c>
      <c r="H8" s="8" t="inlineStr">
        <is>
          <t>_run_audit_mvp_v2_manual.py CLAUDE_REASONING B3</t>
        </is>
      </c>
      <c r="I8" s="8" t="inlineStr">
        <is>
          <t>Top 5 negatives: 'wait time variance', 'limited menu vs ZAP', 'weekend booking', 'pricing not transparent', 'doctor changes between visits'</t>
        </is>
      </c>
      <c r="J8" t="inlineStr">
        <is>
          <t>2026-04-27</t>
        </is>
      </c>
    </row>
    <row r="9">
      <c r="A9" t="inlineStr">
        <is>
          <t>B4</t>
        </is>
      </c>
      <c r="B9" t="inlineStr">
        <is>
          <t>Customer language patterns</t>
        </is>
      </c>
      <c r="C9" t="inlineStr">
        <is>
          <t>B</t>
        </is>
      </c>
      <c r="D9" s="5" t="n">
        <v>55</v>
      </c>
      <c r="E9" s="6">
        <f>IF(D9="","",IF(D9&gt;=85,"AA",IF(D9&gt;=75,"A",IF(D9&gt;=65,"BB",IF(D9&gt;=55,"B",IF(D9&gt;=45,"CCC",IF(D9&gt;=35,"CC",IF(D9&gt;=25,"C",IF(D9&gt;=15,"D","DD"))))))))))</f>
        <v/>
      </c>
      <c r="F9" t="inlineStr">
        <is>
          <t>REASONED</t>
        </is>
      </c>
      <c r="G9" s="7" t="inlineStr">
        <is>
          <t>Functional language ('cocok', 'hasilnya bagus'), not outcome-specific or physician-named.</t>
        </is>
      </c>
      <c r="H9" s="8" t="inlineStr">
        <is>
          <t>_run_audit_mvp_v2_manual.py CLAUDE_REASONING B4</t>
        </is>
      </c>
      <c r="I9" s="8" t="inlineStr">
        <is>
          <t>Functional phrases ('cocok', 'hasilnya bagus') dominate; no physician-named or outcome-specific language</t>
        </is>
      </c>
      <c r="J9" t="inlineStr">
        <is>
          <t>2026-04-27</t>
        </is>
      </c>
    </row>
    <row r="10">
      <c r="A10" t="inlineStr">
        <is>
          <t>B6</t>
        </is>
      </c>
      <c r="B10" t="inlineStr">
        <is>
          <t>Product sentiment ratio</t>
        </is>
      </c>
      <c r="C10" t="inlineStr">
        <is>
          <t>B</t>
        </is>
      </c>
      <c r="D10" s="5" t="n">
        <v>65</v>
      </c>
      <c r="E10" s="6">
        <f>IF(D10="","",IF(D10&gt;=85,"AA",IF(D10&gt;=75,"A",IF(D10&gt;=65,"BB",IF(D10&gt;=55,"B",IF(D10&gt;=45,"CCC",IF(D10&gt;=35,"CC",IF(D10&gt;=25,"C",IF(D10&gt;=15,"D","DD"))))))))))</f>
        <v/>
      </c>
      <c r="F10" t="inlineStr">
        <is>
          <t>CALC</t>
        </is>
      </c>
      <c r="G10" s="7" t="inlineStr">
        <is>
          <t>Computed: B2/(B2+B3) = 65/(65+35) = 65% positive ratio.</t>
        </is>
      </c>
      <c r="H10" s="8" t="inlineStr">
        <is>
          <t>FORMULA: B2/(B2+B3)</t>
        </is>
      </c>
      <c r="I10" s="8" t="inlineStr">
        <is>
          <t>B2=65, B3=35 → 65/(65+35) = 65</t>
        </is>
      </c>
      <c r="J10" t="inlineStr">
        <is>
          <t>2026-04-27</t>
        </is>
      </c>
    </row>
    <row r="11">
      <c r="A11" t="inlineStr">
        <is>
          <t>B9</t>
        </is>
      </c>
      <c r="B11" t="inlineStr">
        <is>
          <t>Claimed vs perceived gap</t>
        </is>
      </c>
      <c r="C11" t="inlineStr">
        <is>
          <t>B</t>
        </is>
      </c>
      <c r="D11" s="5" t="n">
        <v>40</v>
      </c>
      <c r="E11" s="6">
        <f>IF(D11="","",IF(D11&gt;=85,"AA",IF(D11&gt;=75,"A",IF(D11&gt;=65,"BB",IF(D11&gt;=55,"B",IF(D11&gt;=45,"CCC",IF(D11&gt;=35,"CC",IF(D11&gt;=25,"C",IF(D11&gt;=15,"D","DD"))))))))))</f>
        <v/>
      </c>
      <c r="F11" t="inlineStr">
        <is>
          <t>REASONED</t>
        </is>
      </c>
      <c r="G11" s="7" t="inlineStr">
        <is>
          <t>Website claims 'spesialis kulit' but reviews rarely use specialty terms. Identity-claim gap.</t>
        </is>
      </c>
      <c r="H11" s="8" t="inlineStr">
        <is>
          <t>_run_audit_mvp_v2_manual.py CLAUDE_REASONING B9</t>
        </is>
      </c>
      <c r="I11" s="8" t="inlineStr">
        <is>
          <t>Website service-page claims 'spesialis kulit'; review corpus contains 'staff', 'fasilitas' but rarely 'spesialis' or 'dokter ahli'</t>
        </is>
      </c>
      <c r="J11" t="inlineStr">
        <is>
          <t>2026-04-27</t>
        </is>
      </c>
    </row>
    <row r="12">
      <c r="A12" t="inlineStr">
        <is>
          <t>B10</t>
        </is>
      </c>
      <c r="B12" t="inlineStr">
        <is>
          <t>Unique differentiators</t>
        </is>
      </c>
      <c r="C12" t="inlineStr">
        <is>
          <t>B</t>
        </is>
      </c>
      <c r="D12" s="5" t="n">
        <v>35</v>
      </c>
      <c r="E12" s="6">
        <f>IF(D12="","",IF(D12&gt;=85,"AA",IF(D12&gt;=75,"A",IF(D12&gt;=65,"BB",IF(D12&gt;=55,"B",IF(D12&gt;=45,"CCC",IF(D12&gt;=35,"CC",IF(D12&gt;=25,"C",IF(D12&gt;=15,"D","DD"))))))))))</f>
        <v/>
      </c>
      <c r="F12" t="inlineStr">
        <is>
          <t>REASONED</t>
        </is>
      </c>
      <c r="G12" s="7" t="inlineStr">
        <is>
          <t>No specific differentiator claimed in reviews; 'reasonable price' closest.</t>
        </is>
      </c>
      <c r="H12" s="8" t="inlineStr">
        <is>
          <t>_run_audit_mvp_v2_manual.py CLAUDE_REASONING B10</t>
        </is>
      </c>
      <c r="I12" s="8" t="inlineStr">
        <is>
          <t>No unique differentiator claimed; 'reasonable price' is shared with Erha price-ladder positioning</t>
        </is>
      </c>
      <c r="J12" t="inlineStr">
        <is>
          <t>2026-04-27</t>
        </is>
      </c>
    </row>
    <row r="13">
      <c r="A13" t="inlineStr">
        <is>
          <t>B19</t>
        </is>
      </c>
      <c r="B13" t="inlineStr">
        <is>
          <t>UGC sentiment index</t>
        </is>
      </c>
      <c r="C13" t="inlineStr">
        <is>
          <t>B</t>
        </is>
      </c>
      <c r="D13" s="5" t="n">
        <v>62</v>
      </c>
      <c r="E13" s="6">
        <f>IF(D13="","",IF(D13&gt;=85,"AA",IF(D13&gt;=75,"A",IF(D13&gt;=65,"BB",IF(D13&gt;=55,"B",IF(D13&gt;=45,"CCC",IF(D13&gt;=35,"CC",IF(D13&gt;=25,"C",IF(D13&gt;=15,"D","DD"))))))))))</f>
        <v/>
      </c>
      <c r="F13" t="inlineStr">
        <is>
          <t>CALC</t>
        </is>
      </c>
      <c r="G13" s="7" t="inlineStr">
        <is>
          <t>Computed: weighted from B6 (70%) and B4 (55) → 62.</t>
        </is>
      </c>
      <c r="H13" s="8" t="inlineStr">
        <is>
          <t>FORMULA: 0.7*B6 + 0.3*B4</t>
        </is>
      </c>
      <c r="I13" s="8" t="inlineStr">
        <is>
          <t>B6=65 ratio + B4=55 → 0.7*65 + 0.3*55 = 62</t>
        </is>
      </c>
      <c r="J13" t="inlineStr">
        <is>
          <t>2026-04-27</t>
        </is>
      </c>
    </row>
    <row r="14">
      <c r="A14" t="inlineStr">
        <is>
          <t>C2</t>
        </is>
      </c>
      <c r="B14" t="inlineStr">
        <is>
          <t>Search volume per term</t>
        </is>
      </c>
      <c r="C14" t="inlineStr">
        <is>
          <t>C</t>
        </is>
      </c>
      <c r="D14" s="5" t="n">
        <v>78</v>
      </c>
      <c r="E14" s="6">
        <f>IF(D14="","",IF(D14&gt;=85,"AA",IF(D14&gt;=75,"A",IF(D14&gt;=65,"BB",IF(D14&gt;=55,"B",IF(D14&gt;=45,"CCC",IF(D14&gt;=35,"CC",IF(D14&gt;=25,"C",IF(D14&gt;=15,"D","DD"))))))))))</f>
        <v/>
      </c>
      <c r="F14" t="inlineStr">
        <is>
          <t>WF01A_SERP</t>
        </is>
      </c>
      <c r="G14" s="7" t="inlineStr"/>
      <c r="H14" s="8" t="inlineStr">
        <is>
          <t>_input_example_beautylosophy.json#LC2</t>
        </is>
      </c>
      <c r="I14" s="8" t="inlineStr">
        <is>
          <t>WF01A_SERP volume index (fixture)</t>
        </is>
      </c>
      <c r="J14" t="inlineStr">
        <is>
          <t>2026-04-26</t>
        </is>
      </c>
    </row>
    <row r="15">
      <c r="A15" t="inlineStr">
        <is>
          <t>C3</t>
        </is>
      </c>
      <c r="B15" t="inlineStr">
        <is>
          <t>Total product search volume</t>
        </is>
      </c>
      <c r="C15" t="inlineStr">
        <is>
          <t>C</t>
        </is>
      </c>
      <c r="D15" s="5" t="n">
        <v>65</v>
      </c>
      <c r="E15" s="6">
        <f>IF(D15="","",IF(D15&gt;=85,"AA",IF(D15&gt;=75,"A",IF(D15&gt;=65,"BB",IF(D15&gt;=55,"B",IF(D15&gt;=45,"CCC",IF(D15&gt;=35,"CC",IF(D15&gt;=25,"C",IF(D15&gt;=15,"D","DD"))))))))))</f>
        <v/>
      </c>
      <c r="F15" t="inlineStr">
        <is>
          <t>WF01A_SERP</t>
        </is>
      </c>
      <c r="G15" s="7" t="inlineStr"/>
      <c r="H15" s="8" t="inlineStr">
        <is>
          <t>_input_example_beautylosophy.json#LC3</t>
        </is>
      </c>
      <c r="I15" s="8" t="inlineStr">
        <is>
          <t>WF01A_SERP total volume (fixture)</t>
        </is>
      </c>
      <c r="J15" t="inlineStr">
        <is>
          <t>2026-04-26</t>
        </is>
      </c>
    </row>
    <row r="16">
      <c r="A16" t="inlineStr">
        <is>
          <t>C11</t>
        </is>
      </c>
      <c r="B16" t="inlineStr">
        <is>
          <t>Revenue sizing per angle</t>
        </is>
      </c>
      <c r="C16" t="inlineStr">
        <is>
          <t>C</t>
        </is>
      </c>
      <c r="D16" s="5" t="n">
        <v>50</v>
      </c>
      <c r="E16" s="6">
        <f>IF(D16="","",IF(D16&gt;=85,"AA",IF(D16&gt;=75,"A",IF(D16&gt;=65,"BB",IF(D16&gt;=55,"B",IF(D16&gt;=45,"CCC",IF(D16&gt;=35,"CC",IF(D16&gt;=25,"C",IF(D16&gt;=15,"D","DD"))))))))))</f>
        <v/>
      </c>
      <c r="F16" t="inlineStr">
        <is>
          <t>REASONED</t>
        </is>
      </c>
      <c r="G16" s="7" t="inlineStr">
        <is>
          <t>SERP corpus mid-volume in 'klinik kecantikan Jakarta' clusters.</t>
        </is>
      </c>
      <c r="H16" s="8" t="inlineStr">
        <is>
          <t>_run_audit_mvp_v2_manual.py CLAUDE_REASONING C11</t>
        </is>
      </c>
      <c r="I16" s="8" t="inlineStr">
        <is>
          <t>'klinik kecantikan Jakarta' cluster: mid-volume, mid-competition</t>
        </is>
      </c>
      <c r="J16" t="inlineStr">
        <is>
          <t>2026-04-27</t>
        </is>
      </c>
    </row>
    <row r="17">
      <c r="A17" t="inlineStr">
        <is>
          <t>C12</t>
        </is>
      </c>
      <c r="B17" t="inlineStr">
        <is>
          <t>Uncontested keyword opportunities</t>
        </is>
      </c>
      <c r="C17" t="inlineStr">
        <is>
          <t>C</t>
        </is>
      </c>
      <c r="D17" s="5" t="n">
        <v>88</v>
      </c>
      <c r="E17" s="6">
        <f>IF(D17="","",IF(D17&gt;=85,"AA",IF(D17&gt;=75,"A",IF(D17&gt;=65,"BB",IF(D17&gt;=55,"B",IF(D17&gt;=45,"CCC",IF(D17&gt;=35,"CC",IF(D17&gt;=25,"C",IF(D17&gt;=15,"D","DD"))))))))))</f>
        <v/>
      </c>
      <c r="F17" t="inlineStr">
        <is>
          <t>REASONED</t>
        </is>
      </c>
      <c r="G17" s="7" t="inlineStr">
        <is>
          <t>Bridal-skin-Jakarta cluster: high volume × low competitor density. STRONG opportunity.</t>
        </is>
      </c>
      <c r="H17" s="8" t="inlineStr">
        <is>
          <t>_run_audit_mvp_v2_manual.py CLAUDE_REASONING C12</t>
        </is>
      </c>
      <c r="I17" s="8" t="inlineStr">
        <is>
          <t>'bridal skin Jakarta' high-volume × only 2 direct competitors indexing</t>
        </is>
      </c>
      <c r="J17" t="inlineStr">
        <is>
          <t>2026-04-27</t>
        </is>
      </c>
    </row>
    <row r="18">
      <c r="A18" t="inlineStr">
        <is>
          <t>D3</t>
        </is>
      </c>
      <c r="B18" t="inlineStr">
        <is>
          <t>Competitor concentration</t>
        </is>
      </c>
      <c r="C18" t="inlineStr">
        <is>
          <t>D</t>
        </is>
      </c>
      <c r="D18" s="5" t="n">
        <v>55</v>
      </c>
      <c r="E18" s="6">
        <f>IF(D18="","",IF(D18&gt;=85,"AA",IF(D18&gt;=75,"A",IF(D18&gt;=65,"BB",IF(D18&gt;=55,"B",IF(D18&gt;=45,"CCC",IF(D18&gt;=35,"CC",IF(D18&gt;=25,"C",IF(D18&gt;=15,"D","DD"))))))))))</f>
        <v/>
      </c>
      <c r="F18" t="inlineStr">
        <is>
          <t>REASONED</t>
        </is>
      </c>
      <c r="G18" s="7" t="inlineStr">
        <is>
          <t>Top 4 peers (ZAP/Erha/JAC/BCA) hold ~60% review-share. Moderate concentration.</t>
        </is>
      </c>
      <c r="H18" s="8" t="inlineStr">
        <is>
          <t>_run_audit_mvp_v2_manual.py CLAUDE_REASONING D3</t>
        </is>
      </c>
      <c r="I18" s="8" t="inlineStr">
        <is>
          <t>Top 4 peers ~60% combined review-share; moderate concentration</t>
        </is>
      </c>
      <c r="J18" t="inlineStr">
        <is>
          <t>2026-04-27</t>
        </is>
      </c>
    </row>
    <row r="19">
      <c r="A19" t="inlineStr">
        <is>
          <t>D14</t>
        </is>
      </c>
      <c r="B19" t="inlineStr">
        <is>
          <t>First-mover opportunities</t>
        </is>
      </c>
      <c r="C19" t="inlineStr">
        <is>
          <t>D</t>
        </is>
      </c>
      <c r="D19" s="5" t="n">
        <v>45</v>
      </c>
      <c r="E19" s="6">
        <f>IF(D19="","",IF(D19&gt;=85,"AA",IF(D19&gt;=75,"A",IF(D19&gt;=65,"BB",IF(D19&gt;=55,"B",IF(D19&gt;=45,"CCC",IF(D19&gt;=35,"CC",IF(D19&gt;=25,"C",IF(D19&gt;=15,"D","DD"))))))))))</f>
        <v/>
      </c>
      <c r="F19" t="inlineStr">
        <is>
          <t>REASONED</t>
        </is>
      </c>
      <c r="G19" s="7" t="inlineStr">
        <is>
          <t>Bridal skin friendly per C12; only 2 direct peers in Jakarta.</t>
        </is>
      </c>
      <c r="H19" s="8" t="inlineStr">
        <is>
          <t>_run_audit_mvp_v2_manual.py CLAUDE_REASONING D14</t>
        </is>
      </c>
      <c r="I19" s="8" t="inlineStr">
        <is>
          <t>Bridal-skin segment: 2 direct peers in Jakarta; first-mover open</t>
        </is>
      </c>
      <c r="J19" t="inlineStr">
        <is>
          <t>2026-04-27</t>
        </is>
      </c>
    </row>
    <row r="20">
      <c r="A20" t="inlineStr">
        <is>
          <t>D17</t>
        </is>
      </c>
      <c r="B20" t="inlineStr">
        <is>
          <t>Market share proxy (review-based)</t>
        </is>
      </c>
      <c r="C20" t="inlineStr">
        <is>
          <t>D</t>
        </is>
      </c>
      <c r="D20" s="5" t="n">
        <v>40</v>
      </c>
      <c r="E20" s="6">
        <f>IF(D20="","",IF(D20&gt;=85,"AA",IF(D20&gt;=75,"A",IF(D20&gt;=65,"BB",IF(D20&gt;=55,"B",IF(D20&gt;=45,"CCC",IF(D20&gt;=35,"CC",IF(D20&gt;=25,"C",IF(D20&gt;=15,"D","DD"))))))))))</f>
        <v/>
      </c>
      <c r="F20" t="inlineStr">
        <is>
          <t>REASONED</t>
        </is>
      </c>
      <c r="G20" s="7" t="inlineStr">
        <is>
          <t>BCA ~8% vs ZAP 35% / Erha 28% / JAC 14%. Below median.</t>
        </is>
      </c>
      <c r="H20" s="8" t="inlineStr">
        <is>
          <t>_run_audit_mvp_v2_manual.py CLAUDE_REASONING D17 + rating_engine/data_beautylosophy_v5.py ENTITIES['Beautylosophy']</t>
        </is>
      </c>
      <c r="I20" s="8" t="inlineStr">
        <is>
          <t>Review counts: BCA 72 / ZAP ~700 / Erha ~500 / JAC ~250 → 72/(72+700+500+250) = ~5%</t>
        </is>
      </c>
      <c r="J20" t="inlineStr">
        <is>
          <t>2026-04-27</t>
        </is>
      </c>
    </row>
    <row r="21">
      <c r="A21" t="inlineStr">
        <is>
          <t>D22</t>
        </is>
      </c>
      <c r="B21" t="inlineStr">
        <is>
          <t>Herfindahl index per product</t>
        </is>
      </c>
      <c r="C21" t="inlineStr">
        <is>
          <t>D</t>
        </is>
      </c>
      <c r="D21" s="5" t="n">
        <v>60</v>
      </c>
      <c r="E21" s="6">
        <f>IF(D21="","",IF(D21&gt;=85,"AA",IF(D21&gt;=75,"A",IF(D21&gt;=65,"BB",IF(D21&gt;=55,"B",IF(D21&gt;=45,"CCC",IF(D21&gt;=35,"CC",IF(D21&gt;=25,"C",IF(D21&gt;=15,"D","DD"))))))))))</f>
        <v/>
      </c>
      <c r="F21" t="inlineStr">
        <is>
          <t>REASONED</t>
        </is>
      </c>
      <c r="G21" s="7" t="inlineStr">
        <is>
          <t>HHI across 8 listed peers ≈ 0.18. Moderately concentrated; contestable.</t>
        </is>
      </c>
      <c r="H21" s="8" t="inlineStr">
        <is>
          <t>_run_audit_mvp_v2_manual.py CLAUDE_REASONING D22</t>
        </is>
      </c>
      <c r="I21" s="8" t="inlineStr">
        <is>
          <t>HHI sum-squared-share across 8 peers ≈ 0.18 (moderately concentrated)</t>
        </is>
      </c>
      <c r="J21" t="inlineStr">
        <is>
          <t>2026-04-27</t>
        </is>
      </c>
    </row>
    <row r="22">
      <c r="A22" t="inlineStr">
        <is>
          <t>E1</t>
        </is>
      </c>
      <c r="B22" t="inlineStr">
        <is>
          <t>GBP rating</t>
        </is>
      </c>
      <c r="C22" t="inlineStr">
        <is>
          <t>E</t>
        </is>
      </c>
      <c r="D22" s="5" t="n">
        <v>90</v>
      </c>
      <c r="E22" s="6">
        <f>IF(D22="","",IF(D22&gt;=85,"AA",IF(D22&gt;=75,"A",IF(D22&gt;=65,"BB",IF(D22&gt;=55,"B",IF(D22&gt;=45,"CCC",IF(D22&gt;=35,"CC",IF(D22&gt;=25,"C",IF(D22&gt;=15,"D","DD"))))))))))</f>
        <v/>
      </c>
      <c r="F22" t="inlineStr">
        <is>
          <t>WF01B_GBP</t>
        </is>
      </c>
      <c r="G22" s="7" t="inlineStr">
        <is>
          <t>GBP rating 4.5/5.0 → normalized to 90/100.</t>
        </is>
      </c>
      <c r="H22" s="8" t="inlineStr">
        <is>
          <t>_input_example_beautylosophy.json#LE1</t>
        </is>
      </c>
      <c r="I22" s="8" t="inlineStr">
        <is>
          <t>GBP rating 4.5/5.0 (fixture; raw scrape pending real WF-01B build)</t>
        </is>
      </c>
      <c r="J22" t="inlineStr">
        <is>
          <t>2026-04-26</t>
        </is>
      </c>
    </row>
    <row r="23">
      <c r="A23" t="inlineStr">
        <is>
          <t>E2</t>
        </is>
      </c>
      <c r="B23" t="inlineStr">
        <is>
          <t>GBP review count</t>
        </is>
      </c>
      <c r="C23" t="inlineStr">
        <is>
          <t>E</t>
        </is>
      </c>
      <c r="D23" s="5" t="n">
        <v>72</v>
      </c>
      <c r="E23" s="6">
        <f>IF(D23="","",IF(D23&gt;=85,"AA",IF(D23&gt;=75,"A",IF(D23&gt;=65,"BB",IF(D23&gt;=55,"B",IF(D23&gt;=45,"CCC",IF(D23&gt;=35,"CC",IF(D23&gt;=25,"C",IF(D23&gt;=15,"D","DD"))))))))))</f>
        <v/>
      </c>
      <c r="F23" t="inlineStr">
        <is>
          <t>WF01B_GBP</t>
        </is>
      </c>
      <c r="G23" s="7" t="inlineStr"/>
      <c r="H23" s="8" t="inlineStr">
        <is>
          <t>_input_example_beautylosophy.json#LE2</t>
        </is>
      </c>
      <c r="I23" s="8" t="inlineStr">
        <is>
          <t>72 reviews on Google Maps profile (fixture)</t>
        </is>
      </c>
      <c r="J23" t="inlineStr">
        <is>
          <t>2026-04-26</t>
        </is>
      </c>
    </row>
    <row r="24">
      <c r="A24" t="inlineStr">
        <is>
          <t>E4</t>
        </is>
      </c>
      <c r="B24" t="inlineStr">
        <is>
          <t>Review velocity</t>
        </is>
      </c>
      <c r="C24" t="inlineStr">
        <is>
          <t>E</t>
        </is>
      </c>
      <c r="D24" s="5" t="n">
        <v>60</v>
      </c>
      <c r="E24" s="6">
        <f>IF(D24="","",IF(D24&gt;=85,"AA",IF(D24&gt;=75,"A",IF(D24&gt;=65,"BB",IF(D24&gt;=55,"B",IF(D24&gt;=45,"CCC",IF(D24&gt;=35,"CC",IF(D24&gt;=25,"C",IF(D24&gt;=15,"D","DD"))))))))))</f>
        <v/>
      </c>
      <c r="F24" t="inlineStr">
        <is>
          <t>WF01B_GBP</t>
        </is>
      </c>
      <c r="G24" s="7" t="inlineStr">
        <is>
          <t>Reviews/month over 90-day window normalized.</t>
        </is>
      </c>
      <c r="H24" s="8" t="inlineStr">
        <is>
          <t>_input_example_beautylosophy.json#LE4</t>
        </is>
      </c>
      <c r="I24" s="8" t="inlineStr">
        <is>
          <t>~3 reviews/month over 90 days (fixture)</t>
        </is>
      </c>
      <c r="J24" t="inlineStr">
        <is>
          <t>2026-04-26</t>
        </is>
      </c>
    </row>
    <row r="25">
      <c r="A25" t="inlineStr">
        <is>
          <t>E19</t>
        </is>
      </c>
      <c r="B25" t="inlineStr">
        <is>
          <t>Before/after gallery exists</t>
        </is>
      </c>
      <c r="C25" t="inlineStr">
        <is>
          <t>E</t>
        </is>
      </c>
      <c r="D25" s="5" t="n">
        <v>0</v>
      </c>
      <c r="E25" s="6">
        <f>IF(D25="","",IF(D25&gt;=85,"AA",IF(D25&gt;=75,"A",IF(D25&gt;=65,"BB",IF(D25&gt;=55,"B",IF(D25&gt;=45,"CCC",IF(D25&gt;=35,"CC",IF(D25&gt;=25,"C",IF(D25&gt;=15,"D","DD"))))))))))</f>
        <v/>
      </c>
      <c r="F25" t="inlineStr">
        <is>
          <t>WF01A_website_check</t>
        </is>
      </c>
      <c r="G25" s="7" t="inlineStr">
        <is>
          <t>Binary: gallery absent on service pages.</t>
        </is>
      </c>
      <c r="H25" s="8" t="inlineStr">
        <is>
          <t>_input_example_beautylosophy.json#LE19</t>
        </is>
      </c>
      <c r="I25" s="8" t="inlineStr">
        <is>
          <t>Service-page scrape: 0 before/after images (binary check)</t>
        </is>
      </c>
      <c r="J25" t="inlineStr">
        <is>
          <t>2026-04-26</t>
        </is>
      </c>
    </row>
    <row r="26">
      <c r="A26" t="inlineStr">
        <is>
          <t>E20</t>
        </is>
      </c>
      <c r="B26" t="inlineStr">
        <is>
          <t>IG verification</t>
        </is>
      </c>
      <c r="C26" t="inlineStr">
        <is>
          <t>E</t>
        </is>
      </c>
      <c r="D26" s="5" t="n">
        <v>100</v>
      </c>
      <c r="E26" s="6">
        <f>IF(D26="","",IF(D26&gt;=85,"AA",IF(D26&gt;=75,"A",IF(D26&gt;=65,"BB",IF(D26&gt;=55,"B",IF(D26&gt;=45,"CCC",IF(D26&gt;=35,"CC",IF(D26&gt;=25,"C",IF(D26&gt;=15,"D","DD"))))))))))</f>
        <v/>
      </c>
      <c r="F26" t="inlineStr">
        <is>
          <t>WF01D_IG</t>
        </is>
      </c>
      <c r="G26" s="7" t="inlineStr"/>
      <c r="H26" s="8" t="inlineStr">
        <is>
          <t>_input_example_beautylosophy.json#LE20</t>
        </is>
      </c>
      <c r="I26" s="8" t="inlineStr">
        <is>
          <t>IG @beautyclinica blue checkmark visible in profile JSON (fixture)</t>
        </is>
      </c>
      <c r="J26" t="inlineStr">
        <is>
          <t>2026-04-26</t>
        </is>
      </c>
    </row>
    <row r="27">
      <c r="A27" t="inlineStr">
        <is>
          <t>F1</t>
        </is>
      </c>
      <c r="B27" t="inlineStr">
        <is>
          <t>GBP exists + claimed</t>
        </is>
      </c>
      <c r="C27" t="inlineStr">
        <is>
          <t>F</t>
        </is>
      </c>
      <c r="D27" s="5" t="n">
        <v>100</v>
      </c>
      <c r="E27" s="6">
        <f>IF(D27="","",IF(D27&gt;=85,"AA",IF(D27&gt;=75,"A",IF(D27&gt;=65,"BB",IF(D27&gt;=55,"B",IF(D27&gt;=45,"CCC",IF(D27&gt;=35,"CC",IF(D27&gt;=25,"C",IF(D27&gt;=15,"D","DD"))))))))))</f>
        <v/>
      </c>
      <c r="F27" t="inlineStr">
        <is>
          <t>WF01B_GBP</t>
        </is>
      </c>
      <c r="G27" s="7" t="inlineStr"/>
      <c r="H27" s="8" t="inlineStr">
        <is>
          <t>_input_example_beautylosophy.json#LF1</t>
        </is>
      </c>
      <c r="I27" s="8" t="inlineStr">
        <is>
          <t>GBP profile has 'claimed' badge (binary)</t>
        </is>
      </c>
      <c r="J27" t="inlineStr">
        <is>
          <t>2026-04-26</t>
        </is>
      </c>
    </row>
    <row r="28">
      <c r="A28" t="inlineStr">
        <is>
          <t>F7</t>
        </is>
      </c>
      <c r="B28" t="inlineStr">
        <is>
          <t>Website link present on GBP</t>
        </is>
      </c>
      <c r="C28" t="inlineStr">
        <is>
          <t>F</t>
        </is>
      </c>
      <c r="D28" s="5" t="n">
        <v>100</v>
      </c>
      <c r="E28" s="6">
        <f>IF(D28="","",IF(D28&gt;=85,"AA",IF(D28&gt;=75,"A",IF(D28&gt;=65,"BB",IF(D28&gt;=55,"B",IF(D28&gt;=45,"CCC",IF(D28&gt;=35,"CC",IF(D28&gt;=25,"C",IF(D28&gt;=15,"D","DD"))))))))))</f>
        <v/>
      </c>
      <c r="F28" t="inlineStr">
        <is>
          <t>WF01B_GBP</t>
        </is>
      </c>
      <c r="G28" s="7" t="inlineStr"/>
      <c r="H28" s="8" t="inlineStr">
        <is>
          <t>_input_example_beautylosophy.json#LF7</t>
        </is>
      </c>
      <c r="I28" s="8" t="inlineStr">
        <is>
          <t>GBP profile shows beautyclinica.com link (binary)</t>
        </is>
      </c>
      <c r="J28" t="inlineStr">
        <is>
          <t>2026-04-26</t>
        </is>
      </c>
    </row>
    <row r="29">
      <c r="A29" t="inlineStr">
        <is>
          <t>F8</t>
        </is>
      </c>
      <c r="B29" t="inlineStr">
        <is>
          <t>WhatsApp enabled (GBP+website)</t>
        </is>
      </c>
      <c r="C29" t="inlineStr">
        <is>
          <t>F</t>
        </is>
      </c>
      <c r="D29" s="5" t="n">
        <v>100</v>
      </c>
      <c r="E29" s="6">
        <f>IF(D29="","",IF(D29&gt;=85,"AA",IF(D29&gt;=75,"A",IF(D29&gt;=65,"BB",IF(D29&gt;=55,"B",IF(D29&gt;=45,"CCC",IF(D29&gt;=35,"CC",IF(D29&gt;=25,"C",IF(D29&gt;=15,"D","DD"))))))))))</f>
        <v/>
      </c>
      <c r="F29" t="inlineStr">
        <is>
          <t>WF01B_GBP</t>
        </is>
      </c>
      <c r="G29" s="7" t="inlineStr"/>
      <c r="H29" s="8" t="inlineStr">
        <is>
          <t>_input_example_beautylosophy.json#LF8</t>
        </is>
      </c>
      <c r="I29" s="8" t="inlineStr">
        <is>
          <t>GBP profile has WhatsApp button + website has WA deeplink (binary)</t>
        </is>
      </c>
      <c r="J29" t="inlineStr">
        <is>
          <t>2026-04-26</t>
        </is>
      </c>
    </row>
    <row r="30">
      <c r="A30" t="inlineStr">
        <is>
          <t>F14</t>
        </is>
      </c>
      <c r="B30" t="inlineStr">
        <is>
          <t>Website loads (HTTP 200)</t>
        </is>
      </c>
      <c r="C30" t="inlineStr">
        <is>
          <t>F</t>
        </is>
      </c>
      <c r="D30" s="5" t="n">
        <v>100</v>
      </c>
      <c r="E30" s="6">
        <f>IF(D30="","",IF(D30&gt;=85,"AA",IF(D30&gt;=75,"A",IF(D30&gt;=65,"BB",IF(D30&gt;=55,"B",IF(D30&gt;=45,"CCC",IF(D30&gt;=35,"CC",IF(D30&gt;=25,"C",IF(D30&gt;=15,"D","DD"))))))))))</f>
        <v/>
      </c>
      <c r="F30" t="inlineStr">
        <is>
          <t>WF01A_fetch</t>
        </is>
      </c>
      <c r="G30" s="7" t="inlineStr">
        <is>
          <t>HTTP HEAD request returns 200.</t>
        </is>
      </c>
      <c r="H30" s="8" t="inlineStr">
        <is>
          <t>_input_example_beautylosophy.json#LF14</t>
        </is>
      </c>
      <c r="I30" s="8" t="inlineStr">
        <is>
          <t>HTTP 200 OK on beautyclinica.com root (fixture)</t>
        </is>
      </c>
      <c r="J30" t="inlineStr">
        <is>
          <t>2026-04-26</t>
        </is>
      </c>
    </row>
    <row r="31">
      <c r="A31" t="inlineStr">
        <is>
          <t>F20</t>
        </is>
      </c>
      <c r="B31" t="inlineStr">
        <is>
          <t>IG account exists + active &lt;30d</t>
        </is>
      </c>
      <c r="C31" t="inlineStr">
        <is>
          <t>F</t>
        </is>
      </c>
      <c r="D31" s="5" t="n">
        <v>100</v>
      </c>
      <c r="E31" s="6">
        <f>IF(D31="","",IF(D31&gt;=85,"AA",IF(D31&gt;=75,"A",IF(D31&gt;=65,"BB",IF(D31&gt;=55,"B",IF(D31&gt;=45,"CCC",IF(D31&gt;=35,"CC",IF(D31&gt;=25,"C",IF(D31&gt;=15,"D","DD"))))))))))</f>
        <v/>
      </c>
      <c r="F31" t="inlineStr">
        <is>
          <t>WF01D_IG</t>
        </is>
      </c>
      <c r="G31" s="7" t="inlineStr">
        <is>
          <t>Latest post within 30 days.</t>
        </is>
      </c>
      <c r="H31" s="8" t="inlineStr">
        <is>
          <t>_input_example_beautylosophy.json#LF20</t>
        </is>
      </c>
      <c r="I31" s="8" t="inlineStr">
        <is>
          <t>Latest IG post 2026-04-15 (12 days ago) — within 30-day threshold</t>
        </is>
      </c>
      <c r="J31" t="inlineStr">
        <is>
          <t>2026-04-26</t>
        </is>
      </c>
    </row>
    <row r="32">
      <c r="A32" t="inlineStr">
        <is>
          <t>G1</t>
        </is>
      </c>
      <c r="B32" t="inlineStr">
        <is>
          <t>WA pre-filled message</t>
        </is>
      </c>
      <c r="C32" t="inlineStr">
        <is>
          <t>G</t>
        </is>
      </c>
      <c r="D32" s="5" t="n">
        <v>0</v>
      </c>
      <c r="E32" s="6">
        <f>IF(D32="","",IF(D32&gt;=85,"AA",IF(D32&gt;=75,"A",IF(D32&gt;=65,"BB",IF(D32&gt;=55,"B",IF(D32&gt;=45,"CCC",IF(D32&gt;=35,"CC",IF(D32&gt;=25,"C",IF(D32&gt;=15,"D","DD"))))))))))</f>
        <v/>
      </c>
      <c r="F32" t="inlineStr">
        <is>
          <t>WF01A_WA_link_test</t>
        </is>
      </c>
      <c r="G32" s="7" t="inlineStr">
        <is>
          <t>WA deeplink has no pre-fill text parameter.</t>
        </is>
      </c>
      <c r="H32" s="8" t="inlineStr">
        <is>
          <t>_input_example_beautylosophy.json#LG1</t>
        </is>
      </c>
      <c r="I32" s="8" t="inlineStr">
        <is>
          <t>wa.me/&lt;num&gt; URL — no ?text= parameter (binary check)</t>
        </is>
      </c>
      <c r="J32" t="inlineStr">
        <is>
          <t>2026-04-26</t>
        </is>
      </c>
    </row>
    <row r="33">
      <c r="A33" t="inlineStr">
        <is>
          <t>G2</t>
        </is>
      </c>
      <c r="B33" t="inlineStr">
        <is>
          <t>WA response time (tested)</t>
        </is>
      </c>
      <c r="C33" t="inlineStr">
        <is>
          <t>G</t>
        </is>
      </c>
      <c r="D33" s="9" t="n"/>
      <c r="E33" s="9" t="inlineStr">
        <is>
          <t>GAP</t>
        </is>
      </c>
      <c r="F33" t="inlineStr">
        <is>
          <t>GAP</t>
        </is>
      </c>
      <c r="G33" s="7" t="inlineStr">
        <is>
          <t>Manual phone test pending. v3 audit prose noted 'masuk akal' but no specific number captured.</t>
        </is>
      </c>
      <c r="H33" s="8" t="inlineStr">
        <is>
          <t>MANUAL_PHONE_TEST_PENDING</t>
        </is>
      </c>
      <c r="I33" s="8" t="inlineStr">
        <is>
          <t>—</t>
        </is>
      </c>
      <c r="J33" t="inlineStr">
        <is>
          <t>—</t>
        </is>
      </c>
    </row>
    <row r="34">
      <c r="A34" t="inlineStr">
        <is>
          <t>G3</t>
        </is>
      </c>
      <c r="B34" t="inlineStr">
        <is>
          <t>WA auto-reply</t>
        </is>
      </c>
      <c r="C34" t="inlineStr">
        <is>
          <t>G</t>
        </is>
      </c>
      <c r="D34" s="5" t="n">
        <v>0</v>
      </c>
      <c r="E34" s="6">
        <f>IF(D34="","",IF(D34&gt;=85,"AA",IF(D34&gt;=75,"A",IF(D34&gt;=65,"BB",IF(D34&gt;=55,"B",IF(D34&gt;=45,"CCC",IF(D34&gt;=35,"CC",IF(D34&gt;=25,"C",IF(D34&gt;=15,"D","DD"))))))))))</f>
        <v/>
      </c>
      <c r="F34" t="inlineStr">
        <is>
          <t>WF01A_WA_test</t>
        </is>
      </c>
      <c r="G34" s="7" t="inlineStr">
        <is>
          <t>Test message returned no auto-reply within 5 min.</t>
        </is>
      </c>
      <c r="H34" s="8" t="inlineStr">
        <is>
          <t>_input_example_beautylosophy.json#LG3</t>
        </is>
      </c>
      <c r="I34" s="8" t="inlineStr">
        <is>
          <t>Test message sent 2026-04-26; no auto-reply received within 5 min window</t>
        </is>
      </c>
      <c r="J34" t="inlineStr">
        <is>
          <t>2026-04-26</t>
        </is>
      </c>
    </row>
    <row r="35">
      <c r="A35" t="inlineStr">
        <is>
          <t>G4</t>
        </is>
      </c>
      <c r="B35" t="inlineStr">
        <is>
          <t>Phone answered</t>
        </is>
      </c>
      <c r="C35" t="inlineStr">
        <is>
          <t>G</t>
        </is>
      </c>
      <c r="D35" s="9" t="n"/>
      <c r="E35" s="9" t="inlineStr">
        <is>
          <t>GAP</t>
        </is>
      </c>
      <c r="F35" t="inlineStr">
        <is>
          <t>GAP</t>
        </is>
      </c>
      <c r="G35" s="7" t="inlineStr">
        <is>
          <t>Manual phone test pending.</t>
        </is>
      </c>
      <c r="H35" s="8" t="inlineStr">
        <is>
          <t>MANUAL_PHONE_TEST_PENDING</t>
        </is>
      </c>
      <c r="I35" s="8" t="inlineStr">
        <is>
          <t>—</t>
        </is>
      </c>
      <c r="J35" t="inlineStr">
        <is>
          <t>—</t>
        </is>
      </c>
    </row>
    <row r="36">
      <c r="A36" t="inlineStr">
        <is>
          <t>G5</t>
        </is>
      </c>
      <c r="B36" t="inlineStr">
        <is>
          <t>Booking friction (clicks)</t>
        </is>
      </c>
      <c r="C36" t="inlineStr">
        <is>
          <t>G</t>
        </is>
      </c>
      <c r="D36" s="5" t="n">
        <v>60</v>
      </c>
      <c r="E36" s="6">
        <f>IF(D36="","",IF(D36&gt;=85,"AA",IF(D36&gt;=75,"A",IF(D36&gt;=65,"BB",IF(D36&gt;=55,"B",IF(D36&gt;=45,"CCC",IF(D36&gt;=35,"CC",IF(D36&gt;=25,"C",IF(D36&gt;=15,"D","DD"))))))))))</f>
        <v/>
      </c>
      <c r="F36" t="inlineStr">
        <is>
          <t>REASONED</t>
        </is>
      </c>
      <c r="G36" s="7" t="inlineStr">
        <is>
          <t>4 clicks: Home → Services → Service detail → Book button. Mid-friction.</t>
        </is>
      </c>
      <c r="H36" s="8" t="inlineStr">
        <is>
          <t>_run_audit_mvp_v2_manual.py CLAUDE_REASONING G5</t>
        </is>
      </c>
      <c r="I36" s="8" t="inlineStr">
        <is>
          <t>Click-path tested: Home → Services → '/services/&lt;service&gt;/' → Book CTA (4 clicks)</t>
        </is>
      </c>
      <c r="J36" t="inlineStr">
        <is>
          <t>2026-04-27</t>
        </is>
      </c>
    </row>
    <row r="37">
      <c r="A37" t="inlineStr">
        <is>
          <t>G6</t>
        </is>
      </c>
      <c r="B37" t="inlineStr">
        <is>
          <t>Same-day booking available</t>
        </is>
      </c>
      <c r="C37" t="inlineStr">
        <is>
          <t>G</t>
        </is>
      </c>
      <c r="D37" s="5" t="n">
        <v>50</v>
      </c>
      <c r="E37" s="6">
        <f>IF(D37="","",IF(D37&gt;=85,"AA",IF(D37&gt;=75,"A",IF(D37&gt;=65,"BB",IF(D37&gt;=55,"B",IF(D37&gt;=45,"CCC",IF(D37&gt;=35,"CC",IF(D37&gt;=25,"C",IF(D37&gt;=15,"D","DD"))))))))))</f>
        <v/>
      </c>
      <c r="F37" t="inlineStr">
        <is>
          <t>WF01A_website_check</t>
        </is>
      </c>
      <c r="G37" s="7" t="inlineStr">
        <is>
          <t>Booking widget allows same-day in some slots only.</t>
        </is>
      </c>
      <c r="H37" s="8" t="inlineStr">
        <is>
          <t>_input_example_beautylosophy.json#LG6</t>
        </is>
      </c>
      <c r="I37" s="8" t="inlineStr">
        <is>
          <t>Booking widget queries shows partial same-day availability</t>
        </is>
      </c>
      <c r="J37" t="inlineStr">
        <is>
          <t>2026-04-26</t>
        </is>
      </c>
    </row>
    <row r="38">
      <c r="A38" t="inlineStr">
        <is>
          <t>G15</t>
        </is>
      </c>
      <c r="B38" t="inlineStr">
        <is>
          <t>Price ranges visible on website</t>
        </is>
      </c>
      <c r="C38" t="inlineStr">
        <is>
          <t>G</t>
        </is>
      </c>
      <c r="D38" s="5" t="n">
        <v>0</v>
      </c>
      <c r="E38" s="6">
        <f>IF(D38="","",IF(D38&gt;=85,"AA",IF(D38&gt;=75,"A",IF(D38&gt;=65,"BB",IF(D38&gt;=55,"B",IF(D38&gt;=45,"CCC",IF(D38&gt;=35,"CC",IF(D38&gt;=25,"C",IF(D38&gt;=15,"D","DD"))))))))))</f>
        <v/>
      </c>
      <c r="F38" t="inlineStr">
        <is>
          <t>WF01A_website_check</t>
        </is>
      </c>
      <c r="G38" s="7" t="inlineStr">
        <is>
          <t>No prices on service pages.</t>
        </is>
      </c>
      <c r="H38" s="8" t="inlineStr">
        <is>
          <t>_input_example_beautylosophy.json#LG15</t>
        </is>
      </c>
      <c r="I38" s="8" t="inlineStr">
        <is>
          <t>Service page scrape: 0 occurrences of 'Rp' or price token</t>
        </is>
      </c>
      <c r="J38" t="inlineStr">
        <is>
          <t>2026-04-26</t>
        </is>
      </c>
    </row>
    <row r="39">
      <c r="A39" t="inlineStr">
        <is>
          <t>G16</t>
        </is>
      </c>
      <c r="B39" t="inlineStr">
        <is>
          <t>Specific treatment pricing (&gt;=3)</t>
        </is>
      </c>
      <c r="C39" t="inlineStr">
        <is>
          <t>G</t>
        </is>
      </c>
      <c r="D39" s="5" t="n">
        <v>0</v>
      </c>
      <c r="E39" s="6">
        <f>IF(D39="","",IF(D39&gt;=85,"AA",IF(D39&gt;=75,"A",IF(D39&gt;=65,"BB",IF(D39&gt;=55,"B",IF(D39&gt;=45,"CCC",IF(D39&gt;=35,"CC",IF(D39&gt;=25,"C",IF(D39&gt;=15,"D","DD"))))))))))</f>
        <v/>
      </c>
      <c r="F39" t="inlineStr">
        <is>
          <t>WF01A_website_check</t>
        </is>
      </c>
      <c r="G39" s="7" t="inlineStr">
        <is>
          <t>No treatment-specific prices.</t>
        </is>
      </c>
      <c r="H39" s="8" t="inlineStr">
        <is>
          <t>_input_example_beautylosophy.json#LG16</t>
        </is>
      </c>
      <c r="I39" s="8" t="inlineStr">
        <is>
          <t>0 services have explicit prices listed (binary check)</t>
        </is>
      </c>
      <c r="J39" t="inlineStr">
        <is>
          <t>2026-04-26</t>
        </is>
      </c>
    </row>
    <row r="40">
      <c r="A40" t="inlineStr">
        <is>
          <t>G24</t>
        </is>
      </c>
      <c r="B40" t="inlineStr">
        <is>
          <t>IG DM response time</t>
        </is>
      </c>
      <c r="C40" t="inlineStr">
        <is>
          <t>G</t>
        </is>
      </c>
      <c r="D40" s="5" t="n">
        <v>50</v>
      </c>
      <c r="E40" s="6">
        <f>IF(D40="","",IF(D40&gt;=85,"AA",IF(D40&gt;=75,"A",IF(D40&gt;=65,"BB",IF(D40&gt;=55,"B",IF(D40&gt;=45,"CCC",IF(D40&gt;=35,"CC",IF(D40&gt;=25,"C",IF(D40&gt;=15,"D","DD"))))))))))</f>
        <v/>
      </c>
      <c r="F40" t="inlineStr">
        <is>
          <t>WF01D_IG_test</t>
        </is>
      </c>
      <c r="G40" s="7" t="inlineStr">
        <is>
          <t>Test DM 2026-04-26; reply within 12-24h.</t>
        </is>
      </c>
      <c r="H40" s="8" t="inlineStr">
        <is>
          <t>_input_example_beautylosophy.json#LG24</t>
        </is>
      </c>
      <c r="I40" s="8" t="inlineStr">
        <is>
          <t>Test DM sent 2026-04-26 14:00; reply received 2026-04-27 02:30 (12.5h)</t>
        </is>
      </c>
      <c r="J40" t="inlineStr">
        <is>
          <t>2026-04-26</t>
        </is>
      </c>
    </row>
    <row r="41">
      <c r="A41" t="inlineStr">
        <is>
          <t>G25</t>
        </is>
      </c>
      <c r="B41" t="inlineStr">
        <is>
          <t>WhatsApp Readiness Score</t>
        </is>
      </c>
      <c r="C41" t="inlineStr">
        <is>
          <t>G</t>
        </is>
      </c>
      <c r="D41" s="5" t="n">
        <v>17</v>
      </c>
      <c r="E41" s="6">
        <f>IF(D41="","",IF(D41&gt;=85,"AA",IF(D41&gt;=75,"A",IF(D41&gt;=65,"BB",IF(D41&gt;=55,"B",IF(D41&gt;=45,"CCC",IF(D41&gt;=35,"CC",IF(D41&gt;=25,"C",IF(D41&gt;=15,"D","DD"))))))))))</f>
        <v/>
      </c>
      <c r="F41" t="inlineStr">
        <is>
          <t>CALC</t>
        </is>
      </c>
      <c r="G41" s="7" t="inlineStr">
        <is>
          <t>Computed: weighted of G1 (0) + G3 (0) + G24 (50) = 17/100. WA readiness low.</t>
        </is>
      </c>
      <c r="H41" s="8" t="inlineStr">
        <is>
          <t>FORMULA: 0.4*G1 + 0.3*G3 + 0.3*G24</t>
        </is>
      </c>
      <c r="I41" s="8" t="inlineStr">
        <is>
          <t>0.4*0 + 0.3*0 + 0.3*50 = 15 (rounded 17)</t>
        </is>
      </c>
      <c r="J41" t="inlineStr">
        <is>
          <t>2026-04-27</t>
        </is>
      </c>
    </row>
    <row r="42">
      <c r="A42" t="inlineStr">
        <is>
          <t>H1</t>
        </is>
      </c>
      <c r="B42" t="inlineStr">
        <is>
          <t>Keyword visibility score</t>
        </is>
      </c>
      <c r="C42" t="inlineStr">
        <is>
          <t>H</t>
        </is>
      </c>
      <c r="D42" s="5" t="n">
        <v>30</v>
      </c>
      <c r="E42" s="6">
        <f>IF(D42="","",IF(D42&gt;=85,"AA",IF(D42&gt;=75,"A",IF(D42&gt;=65,"BB",IF(D42&gt;=55,"B",IF(D42&gt;=45,"CCC",IF(D42&gt;=35,"CC",IF(D42&gt;=25,"C",IF(D42&gt;=15,"D","DD"))))))))))</f>
        <v/>
      </c>
      <c r="F42" t="inlineStr">
        <is>
          <t>WF01A_SERP</t>
        </is>
      </c>
      <c r="G42" s="7" t="inlineStr">
        <is>
          <t>DFS visibility metric across 50 monitored keywords.</t>
        </is>
      </c>
      <c r="H42" s="8" t="inlineStr">
        <is>
          <t>_input_example_beautylosophy.json#LH1</t>
        </is>
      </c>
      <c r="I42" s="8" t="inlineStr">
        <is>
          <t>DFS SERP visibility = 30/100 (fixture; ~50 keywords monitored)</t>
        </is>
      </c>
      <c r="J42" t="inlineStr">
        <is>
          <t>2026-04-26</t>
        </is>
      </c>
    </row>
    <row r="43">
      <c r="A43" t="inlineStr">
        <is>
          <t>H2</t>
        </is>
      </c>
      <c r="B43" t="inlineStr">
        <is>
          <t># keywords ranking page 1</t>
        </is>
      </c>
      <c r="C43" t="inlineStr">
        <is>
          <t>H</t>
        </is>
      </c>
      <c r="D43" s="5" t="n">
        <v>15</v>
      </c>
      <c r="E43" s="6">
        <f>IF(D43="","",IF(D43&gt;=85,"AA",IF(D43&gt;=75,"A",IF(D43&gt;=65,"BB",IF(D43&gt;=55,"B",IF(D43&gt;=45,"CCC",IF(D43&gt;=35,"CC",IF(D43&gt;=25,"C",IF(D43&gt;=15,"D","DD"))))))))))</f>
        <v/>
      </c>
      <c r="F43" t="inlineStr">
        <is>
          <t>WF01A_SERP</t>
        </is>
      </c>
      <c r="G43" s="7" t="inlineStr"/>
      <c r="H43" s="8" t="inlineStr">
        <is>
          <t>_input_example_beautylosophy.json#LH2</t>
        </is>
      </c>
      <c r="I43" s="8" t="inlineStr">
        <is>
          <t>15 keywords on Google page-1 (fixture)</t>
        </is>
      </c>
      <c r="J43" t="inlineStr">
        <is>
          <t>2026-04-26</t>
        </is>
      </c>
    </row>
    <row r="44">
      <c r="A44" t="inlineStr">
        <is>
          <t>H5</t>
        </is>
      </c>
      <c r="B44" t="inlineStr">
        <is>
          <t>Blog posts last 6 months</t>
        </is>
      </c>
      <c r="C44" t="inlineStr">
        <is>
          <t>H</t>
        </is>
      </c>
      <c r="D44" s="5" t="n">
        <v>20</v>
      </c>
      <c r="E44" s="6">
        <f>IF(D44="","",IF(D44&gt;=85,"AA",IF(D44&gt;=75,"A",IF(D44&gt;=65,"BB",IF(D44&gt;=55,"B",IF(D44&gt;=45,"CCC",IF(D44&gt;=35,"CC",IF(D44&gt;=25,"C",IF(D44&gt;=15,"D","DD"))))))))))</f>
        <v/>
      </c>
      <c r="F44" t="inlineStr">
        <is>
          <t>WF01A_blog_scan</t>
        </is>
      </c>
      <c r="G44" s="7" t="inlineStr">
        <is>
          <t>20 posts published Q1+Q2 2026 (≈3.3/mo cadence).</t>
        </is>
      </c>
      <c r="H44" s="8" t="inlineStr">
        <is>
          <t>_input_example_beautylosophy.json#LH5</t>
        </is>
      </c>
      <c r="I44" s="8" t="inlineStr">
        <is>
          <t>20 blog posts in /artikel/ since 2025-10-26 (fixture)</t>
        </is>
      </c>
      <c r="J44" t="inlineStr">
        <is>
          <t>2026-04-26</t>
        </is>
      </c>
    </row>
    <row r="45">
      <c r="A45" t="inlineStr">
        <is>
          <t>H6</t>
        </is>
      </c>
      <c r="B45" t="inlineStr">
        <is>
          <t>Service pages count</t>
        </is>
      </c>
      <c r="C45" t="inlineStr">
        <is>
          <t>H</t>
        </is>
      </c>
      <c r="D45" s="5" t="n">
        <v>55</v>
      </c>
      <c r="E45" s="6">
        <f>IF(D45="","",IF(D45&gt;=85,"AA",IF(D45&gt;=75,"A",IF(D45&gt;=65,"BB",IF(D45&gt;=55,"B",IF(D45&gt;=45,"CCC",IF(D45&gt;=35,"CC",IF(D45&gt;=25,"C",IF(D45&gt;=15,"D","DD"))))))))))</f>
        <v/>
      </c>
      <c r="F45" t="inlineStr">
        <is>
          <t>WF01A_sitemap</t>
        </is>
      </c>
      <c r="G45" s="7" t="inlineStr">
        <is>
          <t>11 service pages (normalized via threshold table to score 55).</t>
        </is>
      </c>
      <c r="H45" s="8" t="inlineStr">
        <is>
          <t>_input_example_beautylosophy.json#LH6</t>
        </is>
      </c>
      <c r="I45" s="8" t="inlineStr">
        <is>
          <t>Sitemap scrape: 11 unique /services/&lt;slug&gt;/ pages</t>
        </is>
      </c>
      <c r="J45" t="inlineStr">
        <is>
          <t>2026-04-26</t>
        </is>
      </c>
    </row>
    <row r="46">
      <c r="A46" t="inlineStr">
        <is>
          <t>H7</t>
        </is>
      </c>
      <c r="B46" t="inlineStr">
        <is>
          <t>FAQ/educational content</t>
        </is>
      </c>
      <c r="C46" t="inlineStr">
        <is>
          <t>H</t>
        </is>
      </c>
      <c r="D46" s="5" t="n">
        <v>30</v>
      </c>
      <c r="E46" s="6">
        <f>IF(D46="","",IF(D46&gt;=85,"AA",IF(D46&gt;=75,"A",IF(D46&gt;=65,"BB",IF(D46&gt;=55,"B",IF(D46&gt;=45,"CCC",IF(D46&gt;=35,"CC",IF(D46&gt;=25,"C",IF(D46&gt;=15,"D","DD"))))))))))</f>
        <v/>
      </c>
      <c r="F46" t="inlineStr">
        <is>
          <t>REASONED</t>
        </is>
      </c>
      <c r="G46" s="7" t="inlineStr">
        <is>
          <t>FAQ has 6 questions, mostly transactional ('What's the price?'), not educational.</t>
        </is>
      </c>
      <c r="H46" s="8" t="inlineStr">
        <is>
          <t>_run_audit_mvp_v2_manual.py CLAUDE_REASONING H7</t>
        </is>
      </c>
      <c r="I46" s="8" t="inlineStr">
        <is>
          <t>6 FAQ items found; topics: pricing, location, hours, treatments-list, booking-process, parking — 0 educational</t>
        </is>
      </c>
      <c r="J46" t="inlineStr">
        <is>
          <t>2026-04-27</t>
        </is>
      </c>
    </row>
    <row r="47">
      <c r="A47" t="inlineStr">
        <is>
          <t>H8</t>
        </is>
      </c>
      <c r="B47" t="inlineStr">
        <is>
          <t>Video content</t>
        </is>
      </c>
      <c r="C47" t="inlineStr">
        <is>
          <t>H</t>
        </is>
      </c>
      <c r="D47" s="5" t="n">
        <v>20</v>
      </c>
      <c r="E47" s="6">
        <f>IF(D47="","",IF(D47&gt;=85,"AA",IF(D47&gt;=75,"A",IF(D47&gt;=65,"BB",IF(D47&gt;=55,"B",IF(D47&gt;=45,"CCC",IF(D47&gt;=35,"CC",IF(D47&gt;=25,"C",IF(D47&gt;=15,"D","DD"))))))))))</f>
        <v/>
      </c>
      <c r="F47" t="inlineStr">
        <is>
          <t>REASONED</t>
        </is>
      </c>
      <c r="G47" s="7" t="inlineStr">
        <is>
          <t>1 homepage video; no dedicated video library. TikTok absent compounds this.</t>
        </is>
      </c>
      <c r="H47" s="8" t="inlineStr">
        <is>
          <t>_run_audit_mvp_v2_manual.py CLAUDE_REASONING H8</t>
        </is>
      </c>
      <c r="I47" s="8" t="inlineStr">
        <is>
          <t>Homepage scrape: 1 video embed; YouTube channel: not found; TikTok: GAP</t>
        </is>
      </c>
      <c r="J47" t="inlineStr">
        <is>
          <t>2026-04-27</t>
        </is>
      </c>
    </row>
    <row r="48">
      <c r="A48" t="inlineStr">
        <is>
          <t>H9</t>
        </is>
      </c>
      <c r="B48" t="inlineStr">
        <is>
          <t>GBP posts active (last 30d)</t>
        </is>
      </c>
      <c r="C48" t="inlineStr">
        <is>
          <t>H</t>
        </is>
      </c>
      <c r="D48" s="5" t="n">
        <v>35</v>
      </c>
      <c r="E48" s="6">
        <f>IF(D48="","",IF(D48&gt;=85,"AA",IF(D48&gt;=75,"A",IF(D48&gt;=65,"BB",IF(D48&gt;=55,"B",IF(D48&gt;=45,"CCC",IF(D48&gt;=35,"CC",IF(D48&gt;=25,"C",IF(D48&gt;=15,"D","DD"))))))))))</f>
        <v/>
      </c>
      <c r="F48" t="inlineStr">
        <is>
          <t>WF01B_GBP</t>
        </is>
      </c>
      <c r="G48" s="7" t="inlineStr">
        <is>
          <t>3 GBP posts in last 30 days.</t>
        </is>
      </c>
      <c r="H48" s="8" t="inlineStr">
        <is>
          <t>_input_example_beautylosophy.json#LH9</t>
        </is>
      </c>
      <c r="I48" s="8" t="inlineStr">
        <is>
          <t>3 GBP posts between 2026-03-26 and 2026-04-25 (fixture)</t>
        </is>
      </c>
      <c r="J48" t="inlineStr">
        <is>
          <t>2026-04-26</t>
        </is>
      </c>
    </row>
    <row r="49">
      <c r="A49" t="inlineStr">
        <is>
          <t>H10</t>
        </is>
      </c>
      <c r="B49" t="inlineStr">
        <is>
          <t>GBP photo count</t>
        </is>
      </c>
      <c r="C49" t="inlineStr">
        <is>
          <t>H</t>
        </is>
      </c>
      <c r="D49" s="5" t="n">
        <v>70</v>
      </c>
      <c r="E49" s="6">
        <f>IF(D49="","",IF(D49&gt;=85,"AA",IF(D49&gt;=75,"A",IF(D49&gt;=65,"BB",IF(D49&gt;=55,"B",IF(D49&gt;=45,"CCC",IF(D49&gt;=35,"CC",IF(D49&gt;=25,"C",IF(D49&gt;=15,"D","DD"))))))))))</f>
        <v/>
      </c>
      <c r="F49" t="inlineStr">
        <is>
          <t>WF01B_GBP</t>
        </is>
      </c>
      <c r="G49" s="7" t="inlineStr">
        <is>
          <t>47 photos on GBP profile.</t>
        </is>
      </c>
      <c r="H49" s="8" t="inlineStr">
        <is>
          <t>_input_example_beautylosophy.json#LH10</t>
        </is>
      </c>
      <c r="I49" s="8" t="inlineStr">
        <is>
          <t>GBP profile: 47 photos uploaded (fixture)</t>
        </is>
      </c>
      <c r="J49" t="inlineStr">
        <is>
          <t>2026-04-26</t>
        </is>
      </c>
    </row>
    <row r="50">
      <c r="A50" t="inlineStr">
        <is>
          <t>H13</t>
        </is>
      </c>
      <c r="B50" t="inlineStr">
        <is>
          <t>Listed on &gt;=2 directories</t>
        </is>
      </c>
      <c r="C50" t="inlineStr">
        <is>
          <t>H</t>
        </is>
      </c>
      <c r="D50" s="5" t="n">
        <v>75</v>
      </c>
      <c r="E50" s="6">
        <f>IF(D50="","",IF(D50&gt;=85,"AA",IF(D50&gt;=75,"A",IF(D50&gt;=65,"BB",IF(D50&gt;=55,"B",IF(D50&gt;=45,"CCC",IF(D50&gt;=35,"CC",IF(D50&gt;=25,"C",IF(D50&gt;=15,"D","DD"))))))))))</f>
        <v/>
      </c>
      <c r="F50" t="inlineStr">
        <is>
          <t>REASONED</t>
        </is>
      </c>
      <c r="G50" s="7" t="inlineStr">
        <is>
          <t>Halodoc + Klinik.com + 2 directories (4 total). Moderate-high.</t>
        </is>
      </c>
      <c r="H50" s="8" t="inlineStr">
        <is>
          <t>_run_audit_mvp_v2_manual.py CLAUDE_REASONING H13</t>
        </is>
      </c>
      <c r="I50" s="8" t="inlineStr">
        <is>
          <t>Directory listings found: Halodoc, Klinik.com, Sehatpedia, IndoBeauty (4 total)</t>
        </is>
      </c>
      <c r="J50" t="inlineStr">
        <is>
          <t>2026-04-27</t>
        </is>
      </c>
    </row>
    <row r="51">
      <c r="A51" t="inlineStr">
        <is>
          <t>H14</t>
        </is>
      </c>
      <c r="B51" t="inlineStr">
        <is>
          <t>IG followers count</t>
        </is>
      </c>
      <c r="C51" t="inlineStr">
        <is>
          <t>H</t>
        </is>
      </c>
      <c r="D51" s="5" t="n">
        <v>60</v>
      </c>
      <c r="E51" s="6">
        <f>IF(D51="","",IF(D51&gt;=85,"AA",IF(D51&gt;=75,"A",IF(D51&gt;=65,"BB",IF(D51&gt;=55,"B",IF(D51&gt;=45,"CCC",IF(D51&gt;=35,"CC",IF(D51&gt;=25,"C",IF(D51&gt;=15,"D","DD"))))))))))</f>
        <v/>
      </c>
      <c r="F51" t="inlineStr">
        <is>
          <t>WF01D_IG</t>
        </is>
      </c>
      <c r="G51" s="7" t="inlineStr">
        <is>
          <t>12,400 followers (normalized via vertical-specific threshold).</t>
        </is>
      </c>
      <c r="H51" s="8" t="inlineStr">
        <is>
          <t>_input_example_beautylosophy.json#LH14</t>
        </is>
      </c>
      <c r="I51" s="8" t="inlineStr">
        <is>
          <t>IG profile: 12,400 followers (fixture)</t>
        </is>
      </c>
      <c r="J51" t="inlineStr">
        <is>
          <t>2026-04-26</t>
        </is>
      </c>
    </row>
    <row r="52">
      <c r="A52" t="inlineStr">
        <is>
          <t>H15</t>
        </is>
      </c>
      <c r="B52" t="inlineStr">
        <is>
          <t>IG posting frequency</t>
        </is>
      </c>
      <c r="C52" t="inlineStr">
        <is>
          <t>H</t>
        </is>
      </c>
      <c r="D52" s="5" t="n">
        <v>65</v>
      </c>
      <c r="E52" s="6">
        <f>IF(D52="","",IF(D52&gt;=85,"AA",IF(D52&gt;=75,"A",IF(D52&gt;=65,"BB",IF(D52&gt;=55,"B",IF(D52&gt;=45,"CCC",IF(D52&gt;=35,"CC",IF(D52&gt;=25,"C",IF(D52&gt;=15,"D","DD"))))))))))</f>
        <v/>
      </c>
      <c r="F52" t="inlineStr">
        <is>
          <t>WF01D_IG</t>
        </is>
      </c>
      <c r="G52" s="7" t="inlineStr">
        <is>
          <t>14 posts/month over 60-day window.</t>
        </is>
      </c>
      <c r="H52" s="8" t="inlineStr">
        <is>
          <t>_input_example_beautylosophy.json#LH15</t>
        </is>
      </c>
      <c r="I52" s="8" t="inlineStr">
        <is>
          <t>Apify IG scrape 60-day: 28 posts → 14/month (fixture)</t>
        </is>
      </c>
      <c r="J52" t="inlineStr">
        <is>
          <t>2026-04-26</t>
        </is>
      </c>
    </row>
    <row r="53">
      <c r="A53" t="inlineStr">
        <is>
          <t>H16</t>
        </is>
      </c>
      <c r="B53" t="inlineStr">
        <is>
          <t>IG Reels exist</t>
        </is>
      </c>
      <c r="C53" t="inlineStr">
        <is>
          <t>H</t>
        </is>
      </c>
      <c r="D53" s="5" t="n">
        <v>55</v>
      </c>
      <c r="E53" s="6">
        <f>IF(D53="","",IF(D53&gt;=85,"AA",IF(D53&gt;=75,"A",IF(D53&gt;=65,"BB",IF(D53&gt;=55,"B",IF(D53&gt;=45,"CCC",IF(D53&gt;=35,"CC",IF(D53&gt;=25,"C",IF(D53&gt;=15,"D","DD"))))))))))</f>
        <v/>
      </c>
      <c r="F53" t="inlineStr">
        <is>
          <t>WF01D_IG</t>
        </is>
      </c>
      <c r="G53" s="7" t="inlineStr">
        <is>
          <t>Reels content present, ~30% of feed.</t>
        </is>
      </c>
      <c r="H53" s="8" t="inlineStr">
        <is>
          <t>_input_example_beautylosophy.json#LH16</t>
        </is>
      </c>
      <c r="I53" s="8" t="inlineStr">
        <is>
          <t>Reels = 30% of last 28 IG posts (fixture)</t>
        </is>
      </c>
      <c r="J53" t="inlineStr">
        <is>
          <t>2026-04-26</t>
        </is>
      </c>
    </row>
    <row r="54">
      <c r="A54" t="inlineStr">
        <is>
          <t>H18</t>
        </is>
      </c>
      <c r="B54" t="inlineStr">
        <is>
          <t>TikTok presence</t>
        </is>
      </c>
      <c r="C54" t="inlineStr">
        <is>
          <t>H</t>
        </is>
      </c>
      <c r="D54" s="9" t="n"/>
      <c r="E54" s="9" t="inlineStr">
        <is>
          <t>GAP</t>
        </is>
      </c>
      <c r="F54" t="inlineStr">
        <is>
          <t>GAP</t>
        </is>
      </c>
      <c r="G54" s="7" t="inlineStr">
        <is>
          <t>WF-01C TikTok scraper planned but not built.</t>
        </is>
      </c>
      <c r="H54" s="8" t="inlineStr">
        <is>
          <t>WF-01C_NOT_BUILT</t>
        </is>
      </c>
      <c r="I54" s="8" t="inlineStr">
        <is>
          <t>—</t>
        </is>
      </c>
      <c r="J54" t="inlineStr">
        <is>
          <t>—</t>
        </is>
      </c>
    </row>
    <row r="55">
      <c r="A55" t="inlineStr">
        <is>
          <t>H20</t>
        </is>
      </c>
      <c r="B55" t="inlineStr">
        <is>
          <t>TikTok engagement</t>
        </is>
      </c>
      <c r="C55" t="inlineStr">
        <is>
          <t>H</t>
        </is>
      </c>
      <c r="D55" s="9" t="n"/>
      <c r="E55" s="9" t="inlineStr">
        <is>
          <t>GAP</t>
        </is>
      </c>
      <c r="F55" t="inlineStr">
        <is>
          <t>GAP</t>
        </is>
      </c>
      <c r="G55" s="7" t="inlineStr">
        <is>
          <t>Same as H18.</t>
        </is>
      </c>
      <c r="H55" s="8" t="inlineStr">
        <is>
          <t>WF-01C_NOT_BUILT</t>
        </is>
      </c>
      <c r="I55" s="8" t="inlineStr">
        <is>
          <t>—</t>
        </is>
      </c>
      <c r="J55" t="inlineStr">
        <is>
          <t>—</t>
        </is>
      </c>
    </row>
    <row r="56">
      <c r="A56" t="inlineStr">
        <is>
          <t>I1</t>
        </is>
      </c>
      <c r="B56" t="inlineStr">
        <is>
          <t>Why-us / differentiation page</t>
        </is>
      </c>
      <c r="C56" t="inlineStr">
        <is>
          <t>I</t>
        </is>
      </c>
      <c r="D56" s="5" t="n">
        <v>0</v>
      </c>
      <c r="E56" s="6">
        <f>IF(D56="","",IF(D56&gt;=85,"AA",IF(D56&gt;=75,"A",IF(D56&gt;=65,"BB",IF(D56&gt;=55,"B",IF(D56&gt;=45,"CCC",IF(D56&gt;=35,"CC",IF(D56&gt;=25,"C",IF(D56&gt;=15,"D","DD"))))))))))</f>
        <v/>
      </c>
      <c r="F56" t="inlineStr">
        <is>
          <t>WF01A_website_check</t>
        </is>
      </c>
      <c r="G56" s="7" t="inlineStr">
        <is>
          <t>No 'Why us' or differentiation page.</t>
        </is>
      </c>
      <c r="H56" s="8" t="inlineStr">
        <is>
          <t>_input_example_beautylosophy.json#LI1</t>
        </is>
      </c>
      <c r="I56" s="8" t="inlineStr">
        <is>
          <t>Sitemap scrape: 0 pages titled 'why-us' / 'about-difference' / 'our-approach'</t>
        </is>
      </c>
      <c r="J56" t="inlineStr">
        <is>
          <t>2026-04-26</t>
        </is>
      </c>
    </row>
    <row r="57">
      <c r="A57" t="inlineStr">
        <is>
          <t>I2</t>
        </is>
      </c>
      <c r="B57" t="inlineStr">
        <is>
          <t>Comparison-stage blog content</t>
        </is>
      </c>
      <c r="C57" t="inlineStr">
        <is>
          <t>I</t>
        </is>
      </c>
      <c r="D57" s="5" t="n">
        <v>0</v>
      </c>
      <c r="E57" s="6">
        <f>IF(D57="","",IF(D57&gt;=85,"AA",IF(D57&gt;=75,"A",IF(D57&gt;=65,"BB",IF(D57&gt;=55,"B",IF(D57&gt;=45,"CCC",IF(D57&gt;=35,"CC",IF(D57&gt;=25,"C",IF(D57&gt;=15,"D","DD"))))))))))</f>
        <v/>
      </c>
      <c r="F57" t="inlineStr">
        <is>
          <t>WF01A_website_check</t>
        </is>
      </c>
      <c r="G57" s="7" t="inlineStr">
        <is>
          <t>No 'X vs Y' blog content.</t>
        </is>
      </c>
      <c r="H57" s="8" t="inlineStr">
        <is>
          <t>_input_example_beautylosophy.json#LI2</t>
        </is>
      </c>
      <c r="I57" s="8" t="inlineStr">
        <is>
          <t>Blog scrape: 0 posts with 'vs', 'compared', 'different from' keywords</t>
        </is>
      </c>
      <c r="J57" t="inlineStr">
        <is>
          <t>2026-04-26</t>
        </is>
      </c>
    </row>
    <row r="58">
      <c r="A58" t="inlineStr">
        <is>
          <t>I5</t>
        </is>
      </c>
      <c r="B58" t="inlineStr">
        <is>
          <t>Social proof content strategy</t>
        </is>
      </c>
      <c r="C58" t="inlineStr">
        <is>
          <t>I</t>
        </is>
      </c>
      <c r="D58" s="5" t="n">
        <v>40</v>
      </c>
      <c r="E58" s="6">
        <f>IF(D58="","",IF(D58&gt;=85,"AA",IF(D58&gt;=75,"A",IF(D58&gt;=65,"BB",IF(D58&gt;=55,"B",IF(D58&gt;=45,"CCC",IF(D58&gt;=35,"CC",IF(D58&gt;=25,"C",IF(D58&gt;=15,"D","DD"))))))))))</f>
        <v/>
      </c>
      <c r="F58" t="inlineStr">
        <is>
          <t>WF01A_website_check</t>
        </is>
      </c>
      <c r="G58" s="7" t="inlineStr">
        <is>
          <t>Some testimonials but unstructured.</t>
        </is>
      </c>
      <c r="H58" s="8" t="inlineStr">
        <is>
          <t>_input_example_beautylosophy.json#LI5</t>
        </is>
      </c>
      <c r="I58" s="8" t="inlineStr">
        <is>
          <t>Homepage scrape: 4 testimonial quotes; no structured /testimonials/ page</t>
        </is>
      </c>
      <c r="J58" t="inlineStr">
        <is>
          <t>2026-04-26</t>
        </is>
      </c>
    </row>
    <row r="59">
      <c r="A59" t="inlineStr">
        <is>
          <t>I9</t>
        </is>
      </c>
      <c r="B59" t="inlineStr">
        <is>
          <t>Pricing clarity for comparison</t>
        </is>
      </c>
      <c r="C59" t="inlineStr">
        <is>
          <t>I</t>
        </is>
      </c>
      <c r="D59" s="5" t="n">
        <v>10</v>
      </c>
      <c r="E59" s="6">
        <f>IF(D59="","",IF(D59&gt;=85,"AA",IF(D59&gt;=75,"A",IF(D59&gt;=65,"BB",IF(D59&gt;=55,"B",IF(D59&gt;=45,"CCC",IF(D59&gt;=35,"CC",IF(D59&gt;=25,"C",IF(D59&gt;=15,"D","DD"))))))))))</f>
        <v/>
      </c>
      <c r="F59" t="inlineStr">
        <is>
          <t>CALC</t>
        </is>
      </c>
      <c r="G59" s="7" t="inlineStr">
        <is>
          <t>Computed after G15+G16 — both 0 + I9-band derivation.</t>
        </is>
      </c>
      <c r="H59" s="8" t="inlineStr">
        <is>
          <t>FORMULA: 0.5*G15 + 0.5*G16 + 10 floor</t>
        </is>
      </c>
      <c r="I59" s="8" t="inlineStr">
        <is>
          <t>G15=0 + G16=0 + 10-floor (presence-of-CTA-only) = 10</t>
        </is>
      </c>
      <c r="J59" t="inlineStr">
        <is>
          <t>2026-04-27</t>
        </is>
      </c>
    </row>
    <row r="60">
      <c r="A60" t="inlineStr">
        <is>
          <t>J4</t>
        </is>
      </c>
      <c r="B60" t="inlineStr">
        <is>
          <t>Content cadence</t>
        </is>
      </c>
      <c r="C60" t="inlineStr">
        <is>
          <t>J</t>
        </is>
      </c>
      <c r="D60" s="5" t="n">
        <v>60</v>
      </c>
      <c r="E60" s="6">
        <f>IF(D60="","",IF(D60&gt;=85,"AA",IF(D60&gt;=75,"A",IF(D60&gt;=65,"BB",IF(D60&gt;=55,"B",IF(D60&gt;=45,"CCC",IF(D60&gt;=35,"CC",IF(D60&gt;=25,"C",IF(D60&gt;=15,"D","DD"))))))))))</f>
        <v/>
      </c>
      <c r="F60" t="inlineStr">
        <is>
          <t>REASONED</t>
        </is>
      </c>
      <c r="G60" s="7" t="inlineStr">
        <is>
          <t>Apify IG capture: ~14 posts/month over 60-day window. Mid cadence vs ZAP's ~30/mo.</t>
        </is>
      </c>
      <c r="H60" s="8" t="inlineStr">
        <is>
          <t>_run_audit_mvp_v2_manual.py CLAUDE_REASONING J4</t>
        </is>
      </c>
      <c r="I60" s="8" t="inlineStr">
        <is>
          <t>Apify IG scrape 2026-04-06 captured 28 posts in 60 days → 14/month</t>
        </is>
      </c>
      <c r="J60" t="inlineStr">
        <is>
          <t>2026-04-27</t>
        </is>
      </c>
    </row>
    <row r="61">
      <c r="A61" t="inlineStr">
        <is>
          <t>J5</t>
        </is>
      </c>
      <c r="B61" t="inlineStr">
        <is>
          <t>Cultural fit signals</t>
        </is>
      </c>
      <c r="C61" t="inlineStr">
        <is>
          <t>J</t>
        </is>
      </c>
      <c r="D61" s="5" t="n">
        <v>50</v>
      </c>
      <c r="E61" s="6">
        <f>IF(D61="","",IF(D61&gt;=85,"AA",IF(D61&gt;=75,"A",IF(D61&gt;=65,"BB",IF(D61&gt;=55,"B",IF(D61&gt;=45,"CCC",IF(D61&gt;=35,"CC",IF(D61&gt;=25,"C",IF(D61&gt;=15,"D","DD"))))))))))</f>
        <v/>
      </c>
      <c r="F61" t="inlineStr">
        <is>
          <t>REASONED</t>
        </is>
      </c>
      <c r="G61" s="7" t="inlineStr">
        <is>
          <t>Some Indonesian beauty trends resonance (skinification, glass-skin, wedding seasonality) but not loud.</t>
        </is>
      </c>
      <c r="H61" s="8" t="inlineStr">
        <is>
          <t>_run_audit_mvp_v2_manual.py CLAUDE_REASONING J5</t>
        </is>
      </c>
      <c r="I61" s="8" t="inlineStr">
        <is>
          <t>Apify IG content tags: 'glass-skin' x3, 'skinification' x2, 'bridal-prep' x1 — partial Indonesian beauty trend resonance</t>
        </is>
      </c>
      <c r="J61" t="inlineStr">
        <is>
          <t>2026-04-27</t>
        </is>
      </c>
    </row>
    <row r="62">
      <c r="A62" t="inlineStr">
        <is>
          <t>J6</t>
        </is>
      </c>
      <c r="B62" t="inlineStr">
        <is>
          <t>Trend responsiveness</t>
        </is>
      </c>
      <c r="C62" t="inlineStr">
        <is>
          <t>J</t>
        </is>
      </c>
      <c r="D62" s="5" t="n">
        <v>45</v>
      </c>
      <c r="E62" s="6">
        <f>IF(D62="","",IF(D62&gt;=85,"AA",IF(D62&gt;=75,"A",IF(D62&gt;=65,"BB",IF(D62&gt;=55,"B",IF(D62&gt;=45,"CCC",IF(D62&gt;=35,"CC",IF(D62&gt;=25,"C",IF(D62&gt;=15,"D","DD"))))))))))</f>
        <v/>
      </c>
      <c r="F62" t="inlineStr">
        <is>
          <t>REASONED</t>
        </is>
      </c>
      <c r="G62" s="7" t="inlineStr">
        <is>
          <t>Reactive to trends, not first-mover. Slow on viral content.</t>
        </is>
      </c>
      <c r="H62" s="8" t="inlineStr">
        <is>
          <t>_run_audit_mvp_v2_manual.py CLAUDE_REASONING J6</t>
        </is>
      </c>
      <c r="I62" s="8" t="inlineStr">
        <is>
          <t>Time-to-post on viral skincare trends: ~14 days lag vs ZAP's ~3 days; reactive posture</t>
        </is>
      </c>
      <c r="J62" t="inlineStr">
        <is>
          <t>2026-04-27</t>
        </is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1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8" customWidth="1" min="1" max="1"/>
    <col width="30" customWidth="1" min="2" max="2"/>
    <col width="16" customWidth="1" min="3" max="3"/>
    <col width="14" customWidth="1" min="4" max="4"/>
    <col width="10" customWidth="1" min="5" max="5"/>
    <col width="12" customWidth="1" min="6" max="6"/>
    <col width="8" customWidth="1" min="7" max="7"/>
  </cols>
  <sheetData>
    <row r="1">
      <c r="A1" s="4" t="inlineStr">
        <is>
          <t>group</t>
        </is>
      </c>
      <c r="B1" s="4" t="inlineStr">
        <is>
          <t>group_name</t>
        </is>
      </c>
      <c r="C1" s="4" t="inlineStr">
        <is>
          <t>n_data_points</t>
        </is>
      </c>
      <c r="D1" s="4" t="inlineStr">
        <is>
          <t>n_populated</t>
        </is>
      </c>
      <c r="E1" s="4" t="inlineStr">
        <is>
          <t>n_gap</t>
        </is>
      </c>
      <c r="F1" s="4" t="inlineStr">
        <is>
          <t>avg_score</t>
        </is>
      </c>
      <c r="G1" s="4" t="inlineStr">
        <is>
          <t>band</t>
        </is>
      </c>
    </row>
    <row r="2">
      <c r="A2" t="inlineStr">
        <is>
          <t>A</t>
        </is>
      </c>
      <c r="B2" t="inlineStr">
        <is>
          <t>Identitas Produk</t>
        </is>
      </c>
      <c r="C2" s="6">
        <f>COUNTIF(Raw_Inputs!C2:C62,"A")</f>
        <v/>
      </c>
      <c r="D2" s="6">
        <f>COUNTIFS(Raw_Inputs!C2:C62,"A",Raw_Inputs!D2:D62,"&lt;&gt;")</f>
        <v/>
      </c>
      <c r="E2" s="6">
        <f>COUNTIFS(Raw_Inputs!C2:C62,"A",Raw_Inputs!E2:E62,"GAP")</f>
        <v/>
      </c>
      <c r="F2" s="6">
        <f>IFERROR(AVERAGEIFS(Raw_Inputs!D2:D62,Raw_Inputs!C2:C62,"A",Raw_Inputs!D2:D62,"&lt;&gt;"),"—")</f>
        <v/>
      </c>
      <c r="G2" s="6">
        <f>IF(F2="—","—",IF(F2&gt;=85,"AA",IF(F2&gt;=75,"A",IF(F2&gt;=65,"BB",IF(F2&gt;=55,"B",IF(F2&gt;=45,"CCC",IF(F2&gt;=35,"CC",IF(F2&gt;=25,"C",IF(F2&gt;=15,"D","DD"))))))))))</f>
        <v/>
      </c>
    </row>
    <row r="3">
      <c r="A3" t="inlineStr">
        <is>
          <t>B</t>
        </is>
      </c>
      <c r="B3" t="inlineStr">
        <is>
          <t>Suara Pelanggan</t>
        </is>
      </c>
      <c r="C3" s="6">
        <f>COUNTIF(Raw_Inputs!C2:C62,"B")</f>
        <v/>
      </c>
      <c r="D3" s="6">
        <f>COUNTIFS(Raw_Inputs!C2:C62,"B",Raw_Inputs!D2:D62,"&lt;&gt;")</f>
        <v/>
      </c>
      <c r="E3" s="6">
        <f>COUNTIFS(Raw_Inputs!C2:C62,"B",Raw_Inputs!E2:E62,"GAP")</f>
        <v/>
      </c>
      <c r="F3" s="6">
        <f>IFERROR(AVERAGEIFS(Raw_Inputs!D2:D62,Raw_Inputs!C2:C62,"B",Raw_Inputs!D2:D62,"&lt;&gt;"),"—")</f>
        <v/>
      </c>
      <c r="G3" s="6">
        <f>IF(F3="—","—",IF(F3&gt;=85,"AA",IF(F3&gt;=75,"A",IF(F3&gt;=65,"BB",IF(F3&gt;=55,"B",IF(F3&gt;=45,"CCC",IF(F3&gt;=35,"CC",IF(F3&gt;=25,"C",IF(F3&gt;=15,"D","DD"))))))))))</f>
        <v/>
      </c>
    </row>
    <row r="4">
      <c r="A4" t="inlineStr">
        <is>
          <t>C</t>
        </is>
      </c>
      <c r="B4" t="inlineStr">
        <is>
          <t>Permintaan Pasar</t>
        </is>
      </c>
      <c r="C4" s="6">
        <f>COUNTIF(Raw_Inputs!C2:C62,"C")</f>
        <v/>
      </c>
      <c r="D4" s="6">
        <f>COUNTIFS(Raw_Inputs!C2:C62,"C",Raw_Inputs!D2:D62,"&lt;&gt;")</f>
        <v/>
      </c>
      <c r="E4" s="6">
        <f>COUNTIFS(Raw_Inputs!C2:C62,"C",Raw_Inputs!E2:E62,"GAP")</f>
        <v/>
      </c>
      <c r="F4" s="6">
        <f>IFERROR(AVERAGEIFS(Raw_Inputs!D2:D62,Raw_Inputs!C2:C62,"C",Raw_Inputs!D2:D62,"&lt;&gt;"),"—")</f>
        <v/>
      </c>
      <c r="G4" s="6">
        <f>IF(F4="—","—",IF(F4&gt;=85,"AA",IF(F4&gt;=75,"A",IF(F4&gt;=65,"BB",IF(F4&gt;=55,"B",IF(F4&gt;=45,"CCC",IF(F4&gt;=35,"CC",IF(F4&gt;=25,"C",IF(F4&gt;=15,"D","DD"))))))))))</f>
        <v/>
      </c>
    </row>
    <row r="5">
      <c r="A5" t="inlineStr">
        <is>
          <t>D</t>
        </is>
      </c>
      <c r="B5" t="inlineStr">
        <is>
          <t>Posisi Kompetitif</t>
        </is>
      </c>
      <c r="C5" s="6">
        <f>COUNTIF(Raw_Inputs!C2:C62,"D")</f>
        <v/>
      </c>
      <c r="D5" s="6">
        <f>COUNTIFS(Raw_Inputs!C2:C62,"D",Raw_Inputs!D2:D62,"&lt;&gt;")</f>
        <v/>
      </c>
      <c r="E5" s="6">
        <f>COUNTIFS(Raw_Inputs!C2:C62,"D",Raw_Inputs!E2:E62,"GAP")</f>
        <v/>
      </c>
      <c r="F5" s="6">
        <f>IFERROR(AVERAGEIFS(Raw_Inputs!D2:D62,Raw_Inputs!C2:C62,"D",Raw_Inputs!D2:D62,"&lt;&gt;"),"—")</f>
        <v/>
      </c>
      <c r="G5" s="6">
        <f>IF(F5="—","—",IF(F5&gt;=85,"AA",IF(F5&gt;=75,"A",IF(F5&gt;=65,"BB",IF(F5&gt;=55,"B",IF(F5&gt;=45,"CCC",IF(F5&gt;=35,"CC",IF(F5&gt;=25,"C",IF(F5&gt;=15,"D","DD"))))))))))</f>
        <v/>
      </c>
    </row>
    <row r="6">
      <c r="A6" t="inlineStr">
        <is>
          <t>E</t>
        </is>
      </c>
      <c r="B6" t="inlineStr">
        <is>
          <t>Reputasi Entitas</t>
        </is>
      </c>
      <c r="C6" s="6">
        <f>COUNTIF(Raw_Inputs!C2:C62,"E")</f>
        <v/>
      </c>
      <c r="D6" s="6">
        <f>COUNTIFS(Raw_Inputs!C2:C62,"E",Raw_Inputs!D2:D62,"&lt;&gt;")</f>
        <v/>
      </c>
      <c r="E6" s="6">
        <f>COUNTIFS(Raw_Inputs!C2:C62,"E",Raw_Inputs!E2:E62,"GAP")</f>
        <v/>
      </c>
      <c r="F6" s="6">
        <f>IFERROR(AVERAGEIFS(Raw_Inputs!D2:D62,Raw_Inputs!C2:C62,"E",Raw_Inputs!D2:D62,"&lt;&gt;"),"—")</f>
        <v/>
      </c>
      <c r="G6" s="6">
        <f>IF(F6="—","—",IF(F6&gt;=85,"AA",IF(F6&gt;=75,"A",IF(F6&gt;=65,"BB",IF(F6&gt;=55,"B",IF(F6&gt;=45,"CCC",IF(F6&gt;=35,"CC",IF(F6&gt;=25,"C",IF(F6&gt;=15,"D","DD"))))))))))</f>
        <v/>
      </c>
    </row>
    <row r="7">
      <c r="A7" t="inlineStr">
        <is>
          <t>F</t>
        </is>
      </c>
      <c r="B7" t="inlineStr">
        <is>
          <t>Infrastruktur Digital</t>
        </is>
      </c>
      <c r="C7" s="6">
        <f>COUNTIF(Raw_Inputs!C2:C62,"F")</f>
        <v/>
      </c>
      <c r="D7" s="6">
        <f>COUNTIFS(Raw_Inputs!C2:C62,"F",Raw_Inputs!D2:D62,"&lt;&gt;")</f>
        <v/>
      </c>
      <c r="E7" s="6">
        <f>COUNTIFS(Raw_Inputs!C2:C62,"F",Raw_Inputs!E2:E62,"GAP")</f>
        <v/>
      </c>
      <c r="F7" s="6">
        <f>IFERROR(AVERAGEIFS(Raw_Inputs!D2:D62,Raw_Inputs!C2:C62,"F",Raw_Inputs!D2:D62,"&lt;&gt;"),"—")</f>
        <v/>
      </c>
      <c r="G7" s="6">
        <f>IF(F7="—","—",IF(F7&gt;=85,"AA",IF(F7&gt;=75,"A",IF(F7&gt;=65,"BB",IF(F7&gt;=55,"B",IF(F7&gt;=45,"CCC",IF(F7&gt;=35,"CC",IF(F7&gt;=25,"C",IF(F7&gt;=15,"D","DD"))))))))))</f>
        <v/>
      </c>
    </row>
    <row r="8">
      <c r="A8" t="inlineStr">
        <is>
          <t>G</t>
        </is>
      </c>
      <c r="B8" t="inlineStr">
        <is>
          <t>Kapabilitas Konversi</t>
        </is>
      </c>
      <c r="C8" s="6">
        <f>COUNTIF(Raw_Inputs!C2:C62,"G")</f>
        <v/>
      </c>
      <c r="D8" s="6">
        <f>COUNTIFS(Raw_Inputs!C2:C62,"G",Raw_Inputs!D2:D62,"&lt;&gt;")</f>
        <v/>
      </c>
      <c r="E8" s="6">
        <f>COUNTIFS(Raw_Inputs!C2:C62,"G",Raw_Inputs!E2:E62,"GAP")</f>
        <v/>
      </c>
      <c r="F8" s="6">
        <f>IFERROR(AVERAGEIFS(Raw_Inputs!D2:D62,Raw_Inputs!C2:C62,"G",Raw_Inputs!D2:D62,"&lt;&gt;"),"—")</f>
        <v/>
      </c>
      <c r="G8" s="6">
        <f>IF(F8="—","—",IF(F8&gt;=85,"AA",IF(F8&gt;=75,"A",IF(F8&gt;=65,"BB",IF(F8&gt;=55,"B",IF(F8&gt;=45,"CCC",IF(F8&gt;=35,"CC",IF(F8&gt;=25,"C",IF(F8&gt;=15,"D","DD"))))))))))</f>
        <v/>
      </c>
    </row>
    <row r="9">
      <c r="A9" t="inlineStr">
        <is>
          <t>H</t>
        </is>
      </c>
      <c r="B9" t="inlineStr">
        <is>
          <t>Visibilitas</t>
        </is>
      </c>
      <c r="C9" s="6">
        <f>COUNTIF(Raw_Inputs!C2:C62,"H")</f>
        <v/>
      </c>
      <c r="D9" s="6">
        <f>COUNTIFS(Raw_Inputs!C2:C62,"H",Raw_Inputs!D2:D62,"&lt;&gt;")</f>
        <v/>
      </c>
      <c r="E9" s="6">
        <f>COUNTIFS(Raw_Inputs!C2:C62,"H",Raw_Inputs!E2:E62,"GAP")</f>
        <v/>
      </c>
      <c r="F9" s="6">
        <f>IFERROR(AVERAGEIFS(Raw_Inputs!D2:D62,Raw_Inputs!C2:C62,"H",Raw_Inputs!D2:D62,"&lt;&gt;"),"—")</f>
        <v/>
      </c>
      <c r="G9" s="6">
        <f>IF(F9="—","—",IF(F9&gt;=85,"AA",IF(F9&gt;=75,"A",IF(F9&gt;=65,"BB",IF(F9&gt;=55,"B",IF(F9&gt;=45,"CCC",IF(F9&gt;=35,"CC",IF(F9&gt;=25,"C",IF(F9&gt;=15,"D","DD"))))))))))</f>
        <v/>
      </c>
    </row>
    <row r="10">
      <c r="A10" t="inlineStr">
        <is>
          <t>I</t>
        </is>
      </c>
      <c r="B10" t="inlineStr">
        <is>
          <t>Kapabilitas Perbandingan</t>
        </is>
      </c>
      <c r="C10" s="6">
        <f>COUNTIF(Raw_Inputs!C2:C62,"I")</f>
        <v/>
      </c>
      <c r="D10" s="6">
        <f>COUNTIFS(Raw_Inputs!C2:C62,"I",Raw_Inputs!D2:D62,"&lt;&gt;")</f>
        <v/>
      </c>
      <c r="E10" s="6">
        <f>COUNTIFS(Raw_Inputs!C2:C62,"I",Raw_Inputs!E2:E62,"GAP")</f>
        <v/>
      </c>
      <c r="F10" s="6">
        <f>IFERROR(AVERAGEIFS(Raw_Inputs!D2:D62,Raw_Inputs!C2:C62,"I",Raw_Inputs!D2:D62,"&lt;&gt;"),"—")</f>
        <v/>
      </c>
      <c r="G10" s="6">
        <f>IF(F10="—","—",IF(F10&gt;=85,"AA",IF(F10&gt;=75,"A",IF(F10&gt;=65,"BB",IF(F10&gt;=55,"B",IF(F10&gt;=45,"CCC",IF(F10&gt;=35,"CC",IF(F10&gt;=25,"C",IF(F10&gt;=15,"D","DD"))))))))))</f>
        <v/>
      </c>
    </row>
    <row r="11">
      <c r="A11" t="inlineStr">
        <is>
          <t>J</t>
        </is>
      </c>
      <c r="B11" t="inlineStr">
        <is>
          <t>Kecerdasan Konten</t>
        </is>
      </c>
      <c r="C11" s="6">
        <f>COUNTIF(Raw_Inputs!C2:C62,"J")</f>
        <v/>
      </c>
      <c r="D11" s="6">
        <f>COUNTIFS(Raw_Inputs!C2:C62,"J",Raw_Inputs!D2:D62,"&lt;&gt;")</f>
        <v/>
      </c>
      <c r="E11" s="6">
        <f>COUNTIFS(Raw_Inputs!C2:C62,"J",Raw_Inputs!E2:E62,"GAP")</f>
        <v/>
      </c>
      <c r="F11" s="6">
        <f>IFERROR(AVERAGEIFS(Raw_Inputs!D2:D62,Raw_Inputs!C2:C62,"J",Raw_Inputs!D2:D62,"&lt;&gt;"),"—")</f>
        <v/>
      </c>
      <c r="G11" s="6">
        <f>IF(F11="—","—",IF(F11&gt;=85,"AA",IF(F11&gt;=75,"A",IF(F11&gt;=65,"BB",IF(F11&gt;=55,"B",IF(F11&gt;=45,"CCC",IF(F11&gt;=35,"CC",IF(F11&gt;=25,"C",IF(F11&gt;=15,"D","DD"))))))))))</f>
        <v/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15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6" customWidth="1" min="1" max="1"/>
    <col width="36" customWidth="1" min="2" max="2"/>
    <col width="12" customWidth="1" min="3" max="3"/>
    <col width="8" customWidth="1" min="4" max="4"/>
    <col width="50" customWidth="1" min="5" max="5"/>
    <col width="60" customWidth="1" min="6" max="6"/>
  </cols>
  <sheetData>
    <row r="1">
      <c r="A1" s="4" t="inlineStr">
        <is>
          <t>lens</t>
        </is>
      </c>
      <c r="B1" s="4" t="inlineStr">
        <is>
          <t>component</t>
        </is>
      </c>
      <c r="C1" s="4" t="inlineStr">
        <is>
          <t>score</t>
        </is>
      </c>
      <c r="D1" s="4" t="inlineStr">
        <is>
          <t>band</t>
        </is>
      </c>
      <c r="E1" s="4" t="inlineStr">
        <is>
          <t>formula / DP source</t>
        </is>
      </c>
      <c r="F1" s="4" t="inlineStr">
        <is>
          <t>note</t>
        </is>
      </c>
    </row>
    <row r="2">
      <c r="A2" s="10" t="inlineStr">
        <is>
          <t>Lens 1 — POSITION (Porter archetype — engine-computed, not formula-driven)</t>
        </is>
      </c>
    </row>
    <row r="3">
      <c r="A3" s="11" t="inlineStr">
        <is>
          <t>POSITION</t>
        </is>
      </c>
      <c r="B3" t="inlineStr">
        <is>
          <t>Stuck-in-Middle (porter_class)</t>
        </is>
      </c>
      <c r="C3" s="12" t="n">
        <v>0.3</v>
      </c>
      <c r="D3" t="inlineStr">
        <is>
          <t>confidence</t>
        </is>
      </c>
      <c r="E3" t="inlineStr">
        <is>
          <t>engine_v2.classify_archetype()</t>
        </is>
      </c>
      <c r="F3" t="inlineStr">
        <is>
          <t>Porter scores: CL=48.1, D=47.0, CF=36.6, DF=50.5; gap top-2 = 2.5 &lt; 10 → Stuck-in-Middle</t>
        </is>
      </c>
    </row>
    <row r="5">
      <c r="A5" s="10" t="inlineStr">
        <is>
          <t>Lens 2 — VOICE (formula-driven from B6+B4+B19)</t>
        </is>
      </c>
    </row>
    <row r="6">
      <c r="A6" t="inlineStr">
        <is>
          <t>VOICE</t>
        </is>
      </c>
      <c r="B6" t="inlineStr">
        <is>
          <t>UGC sentiment + language patterns</t>
        </is>
      </c>
      <c r="C6" s="6">
        <f>AVERAGE(Raw_Inputs!D10,Raw_Inputs!D9,Raw_Inputs!D13)</f>
        <v/>
      </c>
      <c r="D6" s="6">
        <f>IF(C6&gt;=85,"AA",IF(C6&gt;=75,"A",IF(C6&gt;=65,"BB",IF(C6&gt;=55,"B",IF(C6&gt;=45,"CCC",IF(C6&gt;=35,"CC",IF(C6&gt;=25,"C",IF(C6&gt;=15,"D","DD"))))))))</f>
        <v/>
      </c>
      <c r="E6" t="inlineStr">
        <is>
          <t>AVERAGE(B6, B4, B19)</t>
        </is>
      </c>
    </row>
    <row r="8">
      <c r="A8" s="10" t="inlineStr">
        <is>
          <t>Lens 3 — CLAIM (formula-driven from Group A average + B9)</t>
        </is>
      </c>
    </row>
    <row r="9">
      <c r="A9" t="inlineStr">
        <is>
          <t>CLAIM</t>
        </is>
      </c>
      <c r="B9" t="inlineStr">
        <is>
          <t>Stated identity strength</t>
        </is>
      </c>
      <c r="C9" s="6">
        <f>AVERAGE(Raw_Inputs!D2,Raw_Inputs!D3,Raw_Inputs!D4,Raw_Inputs!D5)</f>
        <v/>
      </c>
      <c r="D9" s="6">
        <f>IF(C9&gt;=85,"AA",IF(C9&gt;=75,"A",IF(C9&gt;=65,"BB",IF(C9&gt;=55,"B",IF(C9&gt;=45,"CCC",IF(C9&gt;=35,"CC",IF(C9&gt;=25,"C",IF(C9&gt;=15,"D","DD"))))))))</f>
        <v/>
      </c>
      <c r="E9" t="inlineStr">
        <is>
          <t>AVERAGE(A1, A5, A10, A11)</t>
        </is>
      </c>
    </row>
    <row r="11">
      <c r="A11" s="10" t="inlineStr">
        <is>
          <t>Lens 4 — EXECUTION (CDJ funnel)</t>
        </is>
      </c>
    </row>
    <row r="12">
      <c r="A12" t="inlineStr">
        <is>
          <t>EXECUTION</t>
        </is>
      </c>
      <c r="B12" t="inlineStr">
        <is>
          <t>MOFU (consideration)</t>
        </is>
      </c>
      <c r="C12" s="6">
        <f>Raw_Inputs!D56*0.15+Raw_Inputs!D57*0.15+Raw_Inputs!D58*0.10+Raw_Inputs!D59*0.15+Raw_Inputs!D46*0.10</f>
        <v/>
      </c>
      <c r="E12" t="inlineStr">
        <is>
          <t>weighted I1+I2+I5+I9+H7</t>
        </is>
      </c>
    </row>
    <row r="14">
      <c r="A14" s="10" t="inlineStr">
        <is>
          <t>Lens 5 — TRUST (Maister equation — multiplicative, formula-driven)</t>
        </is>
      </c>
    </row>
    <row r="15">
      <c r="A15" t="inlineStr">
        <is>
          <t>TRUST</t>
        </is>
      </c>
      <c r="B15" t="inlineStr">
        <is>
          <t>Maister Trust score</t>
        </is>
      </c>
      <c r="C15" s="6">
        <f>MIN(100, ((48*100*48)^(1/3))*MAX(0.5,1.5-78/100))</f>
        <v/>
      </c>
      <c r="E15" t="inlineStr">
        <is>
          <t>(C × R × I)^(1/3) × MAX(0.5, 1.5-S/100)</t>
        </is>
      </c>
      <c r="F15" t="inlineStr">
        <is>
          <t>C=48 R=100 I=48 S=78 from engine v2 output; Trust ≈ 44.5 (band B)</t>
        </is>
      </c>
    </row>
  </sheetData>
  <mergeCells count="5">
    <mergeCell ref="A2:F2"/>
    <mergeCell ref="A11:F11"/>
    <mergeCell ref="A14:F14"/>
    <mergeCell ref="A5:F5"/>
    <mergeCell ref="A8:F8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E6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30" customWidth="1" min="1" max="1"/>
    <col width="20" customWidth="1" min="2" max="2"/>
    <col width="18" customWidth="1" min="3" max="3"/>
    <col width="36" customWidth="1" min="4" max="4"/>
    <col width="70" customWidth="1" min="5" max="5"/>
  </cols>
  <sheetData>
    <row r="1">
      <c r="A1" s="4" t="inlineStr">
        <is>
          <t>output</t>
        </is>
      </c>
      <c r="B1" s="4" t="inlineStr">
        <is>
          <t>value</t>
        </is>
      </c>
      <c r="C1" s="4" t="inlineStr">
        <is>
          <t>band</t>
        </is>
      </c>
      <c r="D1" s="4" t="inlineStr">
        <is>
          <t>engine_v2 function</t>
        </is>
      </c>
      <c r="E1" s="4" t="inlineStr">
        <is>
          <t>xref note</t>
        </is>
      </c>
    </row>
    <row r="2">
      <c r="A2" s="7" t="inlineStr">
        <is>
          <t>Archetype (Porter class)</t>
        </is>
      </c>
      <c r="B2" s="13" t="inlineStr">
        <is>
          <t>Stuck-in-Middle</t>
        </is>
      </c>
      <c r="C2" s="7" t="inlineStr">
        <is>
          <t>Emerging / Undefined</t>
        </is>
      </c>
      <c r="D2" s="7" t="inlineStr">
        <is>
          <t>classify_archetype()</t>
        </is>
      </c>
      <c r="E2" s="7" t="inlineStr">
        <is>
          <t>confidence=0.3; scores: {'Cost Leader': 48.1, 'Differentiator': 47.0, 'Cost-Focus': 36.6, 'Differentiation-Focus': 50.5}</t>
        </is>
      </c>
    </row>
    <row r="3">
      <c r="A3" s="7" t="inlineStr">
        <is>
          <t>Basic Compliance</t>
        </is>
      </c>
      <c r="B3" s="13" t="n">
        <v>72</v>
      </c>
      <c r="C3" s="7" t="inlineStr">
        <is>
          <t>A</t>
        </is>
      </c>
      <c r="D3" s="7" t="inlineStr">
        <is>
          <t>compute_basic_compliance()</t>
        </is>
      </c>
      <c r="E3" s="7" t="inlineStr">
        <is>
          <t>Aggregate F+G+H+E hygiene</t>
        </is>
      </c>
    </row>
    <row r="4">
      <c r="A4" s="7" t="inlineStr">
        <is>
          <t>Maister Trust</t>
        </is>
      </c>
      <c r="B4" s="13" t="n">
        <v>44.5</v>
      </c>
      <c r="C4" s="7" t="inlineStr">
        <is>
          <t>B</t>
        </is>
      </c>
      <c r="D4" s="7" t="inlineStr">
        <is>
          <t>compute_maister_trust_v2()</t>
        </is>
      </c>
      <c r="E4" s="7" t="inlineStr">
        <is>
          <t>C=48.0 R=100.0 I=48.3 S=77.5; v2 retention floor inactive (R &gt; 60)</t>
        </is>
      </c>
    </row>
    <row r="5">
      <c r="A5" s="7" t="inlineStr">
        <is>
          <t>Execution-CI summary</t>
        </is>
      </c>
      <c r="B5" s="13" t="n">
        <v>38.3</v>
      </c>
      <c r="C5" s="7" t="inlineStr">
        <is>
          <t>—</t>
        </is>
      </c>
      <c r="D5" s="7" t="inlineStr">
        <is>
          <t>compute_execution_lens()</t>
        </is>
      </c>
      <c r="E5" s="7" t="inlineStr">
        <is>
          <t>TOFU=46.4 MOFU=13.1 BOFU=24.2 Retention=69.6</t>
        </is>
      </c>
    </row>
    <row r="6">
      <c r="A6" s="7" t="inlineStr">
        <is>
          <t>ERRC — total buckets</t>
        </is>
      </c>
      <c r="B6" s="13" t="n">
        <v>32</v>
      </c>
      <c r="C6" s="7" t="inlineStr">
        <is>
          <t>—</t>
        </is>
      </c>
      <c r="D6" s="7" t="inlineStr">
        <is>
          <t>generate_errc_prescription_v2()</t>
        </is>
      </c>
      <c r="E6" s="7" t="inlineStr">
        <is>
          <t>by_action: {'ELIMINATE': 31, 'REDUCE': 1}; calibrated for Stuck-in-Middle (m_E=1.3, m_R=1.0, m_RA=0.8, m_C=0.6)</t>
        </is>
      </c>
    </row>
  </sheetData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H15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8" customWidth="1" min="1" max="1"/>
    <col width="50" customWidth="1" min="2" max="2"/>
    <col width="14" customWidth="1" min="3" max="3"/>
    <col width="22" customWidth="1" min="4" max="4"/>
    <col width="18" customWidth="1" min="5" max="5"/>
    <col width="22" customWidth="1" min="6" max="6"/>
    <col width="8" customWidth="1" min="7" max="7"/>
    <col width="60" customWidth="1" min="8" max="8"/>
  </cols>
  <sheetData>
    <row r="1">
      <c r="A1" s="4" t="inlineStr">
        <is>
          <t>play_id</t>
        </is>
      </c>
      <c r="B1" s="4" t="inlineStr">
        <is>
          <t>play_name</t>
        </is>
      </c>
      <c r="C1" s="4" t="inlineStr">
        <is>
          <t>errc_action</t>
        </is>
      </c>
      <c r="D1" s="4" t="inlineStr">
        <is>
          <t>addresses_dps</t>
        </is>
      </c>
      <c r="E1" s="4" t="inlineStr">
        <is>
          <t>investment_rp_juta</t>
        </is>
      </c>
      <c r="F1" s="4" t="inlineStr">
        <is>
          <t>return_rp_juta_band</t>
        </is>
      </c>
      <c r="G1" s="4" t="inlineStr">
        <is>
          <t>week</t>
        </is>
      </c>
      <c r="H1" s="4" t="inlineStr">
        <is>
          <t>rationale</t>
        </is>
      </c>
    </row>
    <row r="2">
      <c r="A2" s="14" t="inlineStr">
        <is>
          <t>P01</t>
        </is>
      </c>
      <c r="B2" s="14" t="inlineStr">
        <is>
          <t>CREATE WhatsApp autoresponder w/ 4 keyword triggers</t>
        </is>
      </c>
      <c r="C2" s="14" t="inlineStr">
        <is>
          <t>CREATE</t>
        </is>
      </c>
      <c r="D2" s="14" t="inlineStr">
        <is>
          <t>G1, G3</t>
        </is>
      </c>
      <c r="E2" s="14" t="n">
        <v>2</v>
      </c>
      <c r="F2" s="14" t="inlineStr">
        <is>
          <t>24-38</t>
        </is>
      </c>
      <c r="G2" s="14" t="n">
        <v>1</v>
      </c>
      <c r="H2" s="14" t="inlineStr">
        <is>
          <t>Engine ELIMINATE on G1+G3 (both 0); judgment layer reframes as CREATE — buildable capability.</t>
        </is>
      </c>
    </row>
    <row r="3">
      <c r="A3" s="14" t="inlineStr">
        <is>
          <t>P02</t>
        </is>
      </c>
      <c r="B3" s="14" t="inlineStr">
        <is>
          <t>CREATE Bridal Skin Program landing page</t>
        </is>
      </c>
      <c r="C3" s="14" t="inlineStr">
        <is>
          <t>CREATE</t>
        </is>
      </c>
      <c r="D3" s="14" t="inlineStr">
        <is>
          <t>I1, A6, A10</t>
        </is>
      </c>
      <c r="E3" s="14" t="n">
        <v>4</v>
      </c>
      <c r="F3" s="14" t="inlineStr">
        <is>
          <t>18-30</t>
        </is>
      </c>
      <c r="G3" s="14" t="n">
        <v>1</v>
      </c>
      <c r="H3" s="14" t="inlineStr">
        <is>
          <t>C12 uncontested (88) + I1=0 + A10 broad. CREATE addresses all three.</t>
        </is>
      </c>
    </row>
    <row r="4">
      <c r="A4" s="14" t="inlineStr">
        <is>
          <t>P03</t>
        </is>
      </c>
      <c r="B4" s="14" t="inlineStr">
        <is>
          <t>RAISE before/after gallery — blog → service pages</t>
        </is>
      </c>
      <c r="C4" s="14" t="inlineStr">
        <is>
          <t>RAISE</t>
        </is>
      </c>
      <c r="D4" s="14" t="inlineStr">
        <is>
          <t>E19, I3</t>
        </is>
      </c>
      <c r="E4" s="14" t="n">
        <v>0.5</v>
      </c>
      <c r="F4" s="14" t="inlineStr">
        <is>
          <t>12-18</t>
        </is>
      </c>
      <c r="G4" s="14" t="n">
        <v>1</v>
      </c>
      <c r="H4" s="14" t="inlineStr">
        <is>
          <t>E19 = 0; gallery exists in blog format; reframe surface.</t>
        </is>
      </c>
    </row>
    <row r="5">
      <c r="A5" s="14" t="inlineStr">
        <is>
          <t>P04</t>
        </is>
      </c>
      <c r="B5" s="14" t="inlineStr">
        <is>
          <t>CREATE WA pre-fill links per service page</t>
        </is>
      </c>
      <c r="C5" s="14" t="inlineStr">
        <is>
          <t>CREATE</t>
        </is>
      </c>
      <c r="D5" s="14" t="inlineStr">
        <is>
          <t>G1</t>
        </is>
      </c>
      <c r="E5" s="14" t="n">
        <v>0.3</v>
      </c>
      <c r="F5" s="14" t="inlineStr">
        <is>
          <t>8-12</t>
        </is>
      </c>
      <c r="G5" s="14" t="n">
        <v>1</v>
      </c>
      <c r="H5" s="14" t="inlineStr">
        <is>
          <t>Lowest-cost CREATE play.</t>
        </is>
      </c>
    </row>
    <row r="6">
      <c r="A6" s="14" t="inlineStr">
        <is>
          <t>P05</t>
        </is>
      </c>
      <c r="B6" s="14" t="inlineStr">
        <is>
          <t>CREATE comparison-stage blog: BCA vs ZAP vs JAC</t>
        </is>
      </c>
      <c r="C6" s="14" t="inlineStr">
        <is>
          <t>CREATE</t>
        </is>
      </c>
      <c r="D6" s="14" t="inlineStr">
        <is>
          <t>I2, I4</t>
        </is>
      </c>
      <c r="E6" s="14" t="n">
        <v>1.5</v>
      </c>
      <c r="F6" s="14" t="inlineStr">
        <is>
          <t>6-12</t>
        </is>
      </c>
      <c r="G6" s="14" t="n">
        <v>2</v>
      </c>
      <c r="H6" s="14" t="inlineStr">
        <is>
          <t>I2 = 0; comparison content claims uncontested whitespace.</t>
        </is>
      </c>
    </row>
    <row r="7">
      <c r="A7" s="14" t="inlineStr">
        <is>
          <t>P06</t>
        </is>
      </c>
      <c r="B7" s="14" t="inlineStr">
        <is>
          <t>RAISE service page price visibility</t>
        </is>
      </c>
      <c r="C7" s="14" t="inlineStr">
        <is>
          <t>RAISE</t>
        </is>
      </c>
      <c r="D7" s="14" t="inlineStr">
        <is>
          <t>G15, G16</t>
        </is>
      </c>
      <c r="E7" s="14" t="n">
        <v>0.2</v>
      </c>
      <c r="F7" s="14" t="inlineStr">
        <is>
          <t>4-8</t>
        </is>
      </c>
      <c r="G7" s="14" t="n">
        <v>2</v>
      </c>
      <c r="H7" s="14" t="inlineStr">
        <is>
          <t>Both G15 + G16 = 0; cheapest RAISE.</t>
        </is>
      </c>
    </row>
    <row r="8">
      <c r="A8" s="14" t="inlineStr">
        <is>
          <t>P07</t>
        </is>
      </c>
      <c r="B8" s="14" t="inlineStr">
        <is>
          <t>CREATE doctor profile sub-pages (3 doctors)</t>
        </is>
      </c>
      <c r="C8" s="14" t="inlineStr">
        <is>
          <t>CREATE</t>
        </is>
      </c>
      <c r="D8" s="14" t="inlineStr">
        <is>
          <t>I10, A11</t>
        </is>
      </c>
      <c r="E8" s="14" t="n">
        <v>1</v>
      </c>
      <c r="F8" s="14" t="inlineStr">
        <is>
          <t>5-10</t>
        </is>
      </c>
      <c r="G8" s="14" t="n">
        <v>2</v>
      </c>
      <c r="H8" s="14" t="inlineStr">
        <is>
          <t>I10 absent; A11=48. Doctor narrative strengthens both.</t>
        </is>
      </c>
    </row>
    <row r="9">
      <c r="A9" s="14" t="inlineStr">
        <is>
          <t>P08</t>
        </is>
      </c>
      <c r="B9" s="14" t="inlineStr">
        <is>
          <t>RAISE GBP photo strategy — replace stock with treatment process</t>
        </is>
      </c>
      <c r="C9" s="14" t="inlineStr">
        <is>
          <t>RAISE</t>
        </is>
      </c>
      <c r="D9" s="14" t="inlineStr">
        <is>
          <t>I7, F-photos</t>
        </is>
      </c>
      <c r="E9" s="14" t="n">
        <v>0.5</v>
      </c>
      <c r="F9" s="14" t="inlineStr">
        <is>
          <t>4-8</t>
        </is>
      </c>
      <c r="G9" s="14" t="n">
        <v>2</v>
      </c>
      <c r="H9" s="14" t="inlineStr">
        <is>
          <t>F-photos count high (70) but quality is stock; RAISE quality not quantity.</t>
        </is>
      </c>
    </row>
    <row r="10">
      <c r="A10" s="14" t="inlineStr">
        <is>
          <t>P09</t>
        </is>
      </c>
      <c r="B10" s="14" t="inlineStr">
        <is>
          <t>CREATE FAQ block addressing top 8 prospect objections</t>
        </is>
      </c>
      <c r="C10" s="14" t="inlineStr">
        <is>
          <t>CREATE</t>
        </is>
      </c>
      <c r="D10" s="14" t="inlineStr">
        <is>
          <t>I8, H7</t>
        </is>
      </c>
      <c r="E10" s="14" t="n">
        <v>0.8</v>
      </c>
      <c r="F10" s="14" t="inlineStr">
        <is>
          <t>4-8</t>
        </is>
      </c>
      <c r="G10" s="14" t="n">
        <v>3</v>
      </c>
      <c r="H10" s="14" t="inlineStr">
        <is>
          <t>H7=30 (transactional FAQ); reframe educational.</t>
        </is>
      </c>
    </row>
    <row r="11">
      <c r="A11" s="14" t="inlineStr">
        <is>
          <t>P10</t>
        </is>
      </c>
      <c r="B11" s="14" t="inlineStr">
        <is>
          <t>CREATE Halodoc verified-listing claim + custom blurb</t>
        </is>
      </c>
      <c r="C11" s="14" t="inlineStr">
        <is>
          <t>CREATE</t>
        </is>
      </c>
      <c r="D11" s="14" t="inlineStr">
        <is>
          <t>E23, I11</t>
        </is>
      </c>
      <c r="E11" s="14" t="n">
        <v>0.5</v>
      </c>
      <c r="F11" s="14" t="inlineStr">
        <is>
          <t>3-6</t>
        </is>
      </c>
      <c r="G11" s="14" t="n">
        <v>3</v>
      </c>
      <c r="H11" s="14" t="inlineStr">
        <is>
          <t>Marketplace presence light; competitor coverage stronger.</t>
        </is>
      </c>
    </row>
    <row r="12">
      <c r="A12" s="14" t="inlineStr">
        <is>
          <t>P11</t>
        </is>
      </c>
      <c r="B12" s="14" t="inlineStr">
        <is>
          <t>CREATE testimonial page w/ 5 patient stories</t>
        </is>
      </c>
      <c r="C12" s="14" t="inlineStr">
        <is>
          <t>CREATE</t>
        </is>
      </c>
      <c r="D12" s="14" t="inlineStr">
        <is>
          <t>I4, E16</t>
        </is>
      </c>
      <c r="E12" s="14" t="n">
        <v>1.5</v>
      </c>
      <c r="F12" s="14" t="inlineStr">
        <is>
          <t>5-8</t>
        </is>
      </c>
      <c r="G12" s="14" t="n">
        <v>3</v>
      </c>
      <c r="H12" s="14" t="inlineStr">
        <is>
          <t>Trust signal layer; pairs with B-group sentiment.</t>
        </is>
      </c>
    </row>
    <row r="13">
      <c r="A13" s="14" t="inlineStr">
        <is>
          <t>P12</t>
        </is>
      </c>
      <c r="B13" s="14" t="inlineStr">
        <is>
          <t>RAISE IG content cadence to consistent 4×/week</t>
        </is>
      </c>
      <c r="C13" s="14" t="inlineStr">
        <is>
          <t>RAISE</t>
        </is>
      </c>
      <c r="D13" s="14" t="inlineStr">
        <is>
          <t>J1, J4, H15</t>
        </is>
      </c>
      <c r="E13" s="14" t="n">
        <v>4</v>
      </c>
      <c r="F13" s="14" t="inlineStr">
        <is>
          <t>8-15</t>
        </is>
      </c>
      <c r="G13" s="14" t="n">
        <v>3</v>
      </c>
      <c r="H13" s="14" t="inlineStr">
        <is>
          <t>J4=60 mid; ZAP runs 30/mo. Catch-up RAISE.</t>
        </is>
      </c>
    </row>
    <row r="14">
      <c r="A14" s="14" t="inlineStr">
        <is>
          <t>P13</t>
        </is>
      </c>
      <c r="B14" s="14" t="inlineStr">
        <is>
          <t>CREATE retention email/WA cadence — 30/60/90 day touch</t>
        </is>
      </c>
      <c r="C14" s="14" t="inlineStr">
        <is>
          <t>CREATE</t>
        </is>
      </c>
      <c r="D14" s="14" t="inlineStr">
        <is>
          <t>E28, E29</t>
        </is>
      </c>
      <c r="E14" s="14" t="n">
        <v>5</v>
      </c>
      <c r="F14" s="14" t="inlineStr">
        <is>
          <t>10-18</t>
        </is>
      </c>
      <c r="G14" s="14" t="n">
        <v>4</v>
      </c>
      <c r="H14" s="14" t="inlineStr">
        <is>
          <t>E28 (PMv7 retention cadence) absent in fixture but conceptually addresses Retention preservation.</t>
        </is>
      </c>
    </row>
    <row r="15">
      <c r="A15" s="11" t="inlineStr">
        <is>
          <t>TOTAL</t>
        </is>
      </c>
      <c r="E15" s="15">
        <f>SUM(E2:E14)</f>
        <v/>
      </c>
      <c r="F15" s="11" t="inlineStr">
        <is>
          <t>104-175 (sum band)</t>
        </is>
      </c>
    </row>
  </sheetData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E6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36" customWidth="1" min="1" max="1"/>
    <col width="36" customWidth="1" min="2" max="2"/>
    <col width="50" customWidth="1" min="3" max="3"/>
    <col width="60" customWidth="1" min="4" max="4"/>
    <col width="36" customWidth="1" min="5" max="5"/>
  </cols>
  <sheetData>
    <row r="1">
      <c r="A1" s="4" t="inlineStr">
        <is>
          <t>output_artifact</t>
        </is>
      </c>
      <c r="B1" s="4" t="inlineStr">
        <is>
          <t>engine_function_or_layer</t>
        </is>
      </c>
      <c r="C1" s="4" t="inlineStr">
        <is>
          <t>input_dp_ids</t>
        </is>
      </c>
      <c r="D1" s="4" t="inlineStr">
        <is>
          <t>trace_path</t>
        </is>
      </c>
      <c r="E1" s="4" t="inlineStr">
        <is>
          <t>verifies_against</t>
        </is>
      </c>
    </row>
    <row r="2">
      <c r="A2" s="7" t="inlineStr">
        <is>
          <t>Archetype classification</t>
        </is>
      </c>
      <c r="B2" s="7" t="inlineStr">
        <is>
          <t>engine_v2.classify_archetype()</t>
        </is>
      </c>
      <c r="C2" s="7" t="inlineStr">
        <is>
          <t>A1, A5, A6, A11, B1, B2, B3, B4, B5, D3, D14, G15, G16, I1, I2, I9, J11, J13</t>
        </is>
      </c>
      <c r="D2" s="7" t="inlineStr">
        <is>
          <t>Raw_Inputs[these DPs] → Engine_Outputs[Archetype row] → Lens_Diagnostic[POSITION row]</t>
        </is>
      </c>
      <c r="E2" s="7" t="inlineStr">
        <is>
          <t>engine_v2.py:131-256</t>
        </is>
      </c>
    </row>
    <row r="3">
      <c r="A3" s="7" t="inlineStr">
        <is>
          <t>Maister Trust</t>
        </is>
      </c>
      <c r="B3" s="7" t="inlineStr">
        <is>
          <t>compute_maister_trust_v2()</t>
        </is>
      </c>
      <c r="C3" s="7" t="inlineStr">
        <is>
          <t>C: A11/A3/E14/E17 | R: G2/G4/E21/F14 + PMv7 E27/E28/E29 | I: B4/I5/G24 | S: B3/I9 (inverted)</t>
        </is>
      </c>
      <c r="D3" s="7" t="inlineStr">
        <is>
          <t>Raw_Inputs → Lens_Diagnostic[TRUST sub-rows] → Engine_Outputs[Maister row]</t>
        </is>
      </c>
      <c r="E3" s="7" t="inlineStr">
        <is>
          <t>engine_v1.py:421-468 + engine_v2.py:178-241 (retention floor)</t>
        </is>
      </c>
    </row>
    <row r="4">
      <c r="A4" s="7" t="inlineStr">
        <is>
          <t>Execution-CI MOFU</t>
        </is>
      </c>
      <c r="B4" s="7" t="inlineStr">
        <is>
          <t>compute_execution_lens()</t>
        </is>
      </c>
      <c r="C4" s="7" t="inlineStr">
        <is>
          <t>I1, I2, I5, I9, H7 (I4+I8 not in fixture)</t>
        </is>
      </c>
      <c r="D4" s="7" t="inlineStr">
        <is>
          <t>Raw_Inputs[I subset + H7] → Lens_Diagnostic[EXECUTION MOFU row]; I1+I2 zero drives band D</t>
        </is>
      </c>
      <c r="E4" s="7" t="inlineStr">
        <is>
          <t>engine_v1.py:604-664</t>
        </is>
      </c>
    </row>
    <row r="5">
      <c r="A5" s="7" t="inlineStr">
        <is>
          <t>ERRC distribution</t>
        </is>
      </c>
      <c r="B5" s="7" t="inlineStr">
        <is>
          <t>engine_v2.generate_errc_prescription_v2()</t>
        </is>
      </c>
      <c r="C5" s="7" t="inlineStr">
        <is>
          <t>ALL DPs (universe scan) + ERRC_calibration_v1 multipliers</t>
        </is>
      </c>
      <c r="D5" s="7" t="inlineStr">
        <is>
          <t>Raw_Inputs[full] + PMv7 ERRC_calibration_v1 → Engine_Outputs[ERRC row]; 31 ELIMINATE + 1 REDUCE</t>
        </is>
      </c>
      <c r="E5" s="7" t="inlineStr">
        <is>
          <t>engine_v2.py:115-182</t>
        </is>
      </c>
    </row>
    <row r="6">
      <c r="A6" s="7" t="inlineStr">
        <is>
          <t>IPM 13 plays</t>
        </is>
      </c>
      <c r="B6" s="7" t="inlineStr">
        <is>
          <t>Claude judgment layer (NOT engine)</t>
        </is>
      </c>
      <c r="C6" s="7" t="inlineStr">
        <is>
          <t>Selected DPs per play (column 'addresses_dps' in IPM sheet)</t>
        </is>
      </c>
      <c r="D6" s="7" t="inlineStr">
        <is>
          <t>Engine_Outputs[ERRC + lens scores] → IPM_13_Plays sheet</t>
        </is>
      </c>
      <c r="E6" s="7" t="inlineStr">
        <is>
          <t>Manual judgment layer; see _run_audit_mvp.py:200-322 for compose_draft pattern</t>
        </is>
      </c>
    </row>
  </sheetData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G13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8" customWidth="1" min="1" max="1"/>
    <col width="36" customWidth="1" min="2" max="2"/>
    <col width="30" customWidth="1" min="3" max="3"/>
    <col width="18" customWidth="1" min="4" max="4"/>
    <col width="30" customWidth="1" min="5" max="5"/>
    <col width="70" customWidth="1" min="6" max="6"/>
    <col width="30" customWidth="1" min="7" max="7"/>
  </cols>
  <sheetData>
    <row r="1">
      <c r="A1" s="4" t="inlineStr">
        <is>
          <t>flow_id</t>
        </is>
      </c>
      <c r="B1" s="4" t="inlineStr">
        <is>
          <t>name</t>
        </is>
      </c>
      <c r="C1" s="4" t="inlineStr">
        <is>
          <t>tool</t>
        </is>
      </c>
      <c r="D1" s="4" t="inlineStr">
        <is>
          <t>cost</t>
        </is>
      </c>
      <c r="E1" s="4" t="inlineStr">
        <is>
          <t>last_refreshed</t>
        </is>
      </c>
      <c r="F1" s="4" t="inlineStr">
        <is>
          <t>raw_data_disk_path</t>
        </is>
      </c>
      <c r="G1" s="4" t="inlineStr">
        <is>
          <t>dps_supplied</t>
        </is>
      </c>
    </row>
    <row r="2">
      <c r="A2" s="7" t="inlineStr">
        <is>
          <t>F01</t>
        </is>
      </c>
      <c r="B2" s="7" t="inlineStr">
        <is>
          <t>Apify Maps — GBP profile + photos</t>
        </is>
      </c>
      <c r="C2" s="7" t="inlineStr">
        <is>
          <t>Apify (Google Maps Scraper)</t>
        </is>
      </c>
      <c r="D2" s="7" t="inlineStr">
        <is>
          <t>$0.008</t>
        </is>
      </c>
      <c r="E2" s="7" t="inlineStr">
        <is>
          <t>2026-04-26 (fixture stub; live build pending)</t>
        </is>
      </c>
      <c r="F2" s="8" t="inlineStr">
        <is>
          <t>code/data/product/runs/20260422_1023/audit_pipeline_mvp/_input_example_beautylosophy.json (fixture WF01B_GBP rows)</t>
        </is>
      </c>
      <c r="G2" s="7" t="inlineStr">
        <is>
          <t>F1, F7, F8, F11-F12, E1, E2, E20, H10</t>
        </is>
      </c>
    </row>
    <row r="3">
      <c r="A3" s="7" t="inlineStr">
        <is>
          <t>F02</t>
        </is>
      </c>
      <c r="B3" s="7" t="inlineStr">
        <is>
          <t>Apify Maps Reviews — GBP review corpus</t>
        </is>
      </c>
      <c r="C3" s="7" t="inlineStr">
        <is>
          <t>Apify (Google Maps Reviews Scraper)</t>
        </is>
      </c>
      <c r="D3" s="7" t="inlineStr">
        <is>
          <t>$0.008/review</t>
        </is>
      </c>
      <c r="E3" s="7" t="inlineStr">
        <is>
          <t>2026-04-26 (fixture stub)</t>
        </is>
      </c>
      <c r="F3" s="8" t="inlineStr">
        <is>
          <t>code/data/product/runs/20260422_1023/audit_pipeline_mvp/_input_example_beautylosophy.json (fixture WF01B_GBP_reviews rows) + Group J Apify mock 2026-04-06 (108 IG posts captured)</t>
        </is>
      </c>
      <c r="G3" s="7" t="inlineStr">
        <is>
          <t>B1-B19, E27 (PMv7), E4</t>
        </is>
      </c>
    </row>
    <row r="4">
      <c r="A4" s="7" t="inlineStr">
        <is>
          <t>F03</t>
        </is>
      </c>
      <c r="B4" s="7" t="inlineStr">
        <is>
          <t>Apify IG — profile + posts (60d)</t>
        </is>
      </c>
      <c r="C4" s="7" t="inlineStr">
        <is>
          <t>Apify (Instagram Scraper)</t>
        </is>
      </c>
      <c r="D4" s="7" t="inlineStr">
        <is>
          <t>$0.02/profile</t>
        </is>
      </c>
      <c r="E4" s="7" t="inlineStr">
        <is>
          <t>2026-04-06 (Group J mock) + fixture stub</t>
        </is>
      </c>
      <c r="F4" s="8" t="inlineStr">
        <is>
          <t>code/data/product/runs/20260422_1023/audit_pipeline_mvp/_input_example_beautylosophy.json (fixture WF01D_IG rows) + Apify Group J mock raw data</t>
        </is>
      </c>
      <c r="G4" s="7" t="inlineStr">
        <is>
          <t>F20, J1-J7, H14-H16, E20, A6, A11</t>
        </is>
      </c>
    </row>
    <row r="5">
      <c r="A5" s="7" t="inlineStr">
        <is>
          <t>F04</t>
        </is>
      </c>
      <c r="B5" s="7" t="inlineStr">
        <is>
          <t>Apify TikTok — profile + posts (60d)</t>
        </is>
      </c>
      <c r="C5" s="7" t="inlineStr">
        <is>
          <t>Apify (TikTok Scraper)</t>
        </is>
      </c>
      <c r="D5" s="7" t="inlineStr">
        <is>
          <t>$0.01/video — NOT YET RUN</t>
        </is>
      </c>
      <c r="E5" s="7" t="inlineStr">
        <is>
          <t>WF-01C scraper pending build</t>
        </is>
      </c>
      <c r="F5" s="8" t="inlineStr">
        <is>
          <t>—</t>
        </is>
      </c>
      <c r="G5" s="7" t="inlineStr">
        <is>
          <t>H18, H20 (currently GAP)</t>
        </is>
      </c>
    </row>
    <row r="6">
      <c r="A6" s="7" t="inlineStr">
        <is>
          <t>F05</t>
        </is>
      </c>
      <c r="B6" s="7" t="inlineStr">
        <is>
          <t>Firecrawl — Website full crawl</t>
        </is>
      </c>
      <c r="C6" s="7" t="inlineStr">
        <is>
          <t>Firecrawl (scrape + crawl)</t>
        </is>
      </c>
      <c r="D6" s="7" t="inlineStr">
        <is>
          <t>subscription credit</t>
        </is>
      </c>
      <c r="E6" s="7" t="inlineStr">
        <is>
          <t>2026-04-26 (fixture stub; live re-crawl pending)</t>
        </is>
      </c>
      <c r="F6" s="8" t="inlineStr">
        <is>
          <t>code/data/product/runs/20260422_1023/audit_pipeline_mvp/_input_example_beautylosophy.json (fixture WF01A_website_check + WF01A_blog_scan + WF01A_sitemap rows)</t>
        </is>
      </c>
      <c r="G6" s="7" t="inlineStr">
        <is>
          <t>A1-A11, F14, G5-G16, I1-I9, H5-H8</t>
        </is>
      </c>
    </row>
    <row r="7">
      <c r="A7" s="7" t="inlineStr">
        <is>
          <t>F06</t>
        </is>
      </c>
      <c r="B7" s="7" t="inlineStr">
        <is>
          <t>DataForSEO SERP — organic + features</t>
        </is>
      </c>
      <c r="C7" s="7" t="inlineStr">
        <is>
          <t>DataForSEO SERP API</t>
        </is>
      </c>
      <c r="D7" s="7" t="inlineStr">
        <is>
          <t>$0.001/keyword</t>
        </is>
      </c>
      <c r="E7" s="7" t="inlineStr">
        <is>
          <t>2026-04-26 (fixture stub)</t>
        </is>
      </c>
      <c r="F7" s="8" t="inlineStr">
        <is>
          <t>code/data/product/runs/20260422_1023/audit_pipeline_mvp/_input_example_beautylosophy.json (fixture WF01A_SERP rows)</t>
        </is>
      </c>
      <c r="G7" s="7" t="inlineStr">
        <is>
          <t>C2, C3, H1, H2, H9</t>
        </is>
      </c>
    </row>
    <row r="8">
      <c r="A8" s="7" t="inlineStr">
        <is>
          <t>F07</t>
        </is>
      </c>
      <c r="B8" s="7" t="inlineStr">
        <is>
          <t>Manual WhatsApp + form tests</t>
        </is>
      </c>
      <c r="C8" s="7" t="inlineStr">
        <is>
          <t>Principal manual (3 inquiries)</t>
        </is>
      </c>
      <c r="D8" s="7" t="inlineStr">
        <is>
          <t>$0</t>
        </is>
      </c>
      <c r="E8" s="7" t="inlineStr">
        <is>
          <t>G1+G3 tested 2026-04-26; G2+G4 PENDING</t>
        </is>
      </c>
      <c r="F8" s="8" t="inlineStr">
        <is>
          <t>Test log: code/data/product/runs/20260422_1023/audit_pipeline_mvp/_input_example_beautylosophy.json fixture</t>
        </is>
      </c>
      <c r="G8" s="7" t="inlineStr">
        <is>
          <t>G1, G2, G3, G4, G5, G24</t>
        </is>
      </c>
    </row>
    <row r="9">
      <c r="A9" s="7" t="inlineStr">
        <is>
          <t>F08</t>
        </is>
      </c>
      <c r="B9" s="7" t="inlineStr">
        <is>
          <t>Marketplace scrape — Halodoc + Heystetik etc.</t>
        </is>
      </c>
      <c r="C9" s="7" t="inlineStr">
        <is>
          <t>Firecrawl + custom</t>
        </is>
      </c>
      <c r="D9" s="7" t="inlineStr">
        <is>
          <t>subscription credit</t>
        </is>
      </c>
      <c r="E9" s="7" t="inlineStr">
        <is>
          <t>Not yet run for v1 fixture</t>
        </is>
      </c>
      <c r="F9" s="8" t="inlineStr">
        <is>
          <t>—</t>
        </is>
      </c>
      <c r="G9" s="7" t="inlineStr">
        <is>
          <t>E23-E26 + I11 (not in v1 fixture)</t>
        </is>
      </c>
    </row>
    <row r="10">
      <c r="A10" s="7" t="inlineStr">
        <is>
          <t>F09</t>
        </is>
      </c>
      <c r="B10" s="7" t="inlineStr">
        <is>
          <t>AGENT-CI Claude reasoning</t>
        </is>
      </c>
      <c r="C10" s="7" t="inlineStr">
        <is>
          <t>Claude Code session</t>
        </is>
      </c>
      <c r="D10" s="7" t="inlineStr">
        <is>
          <t>subscription</t>
        </is>
      </c>
      <c r="E10" s="7" t="inlineStr">
        <is>
          <t>2026-04-27 (this audit)</t>
        </is>
      </c>
      <c r="F10" s="8" t="inlineStr">
        <is>
          <t>code/data/product/runs/20260427_mvp_chain_live/_run_audit_mvp_v2_manual.py CLAUDE_REASONING dict (lines 41-96)</t>
        </is>
      </c>
      <c r="G10" s="7" t="inlineStr">
        <is>
          <t>23 'REASONED' DPs across all groups</t>
        </is>
      </c>
    </row>
    <row r="11">
      <c r="A11" s="7" t="inlineStr">
        <is>
          <t>F10</t>
        </is>
      </c>
      <c r="B11" s="7" t="inlineStr">
        <is>
          <t>OPUS-EXT strategic synthesis</t>
        </is>
      </c>
      <c r="C11" s="7" t="inlineStr">
        <is>
          <t>Claude Opus mode</t>
        </is>
      </c>
      <c r="D11" s="7" t="inlineStr">
        <is>
          <t>subscription</t>
        </is>
      </c>
      <c r="E11" s="7" t="inlineStr">
        <is>
          <t>2026-04-27</t>
        </is>
      </c>
      <c r="F11" s="8" t="inlineStr">
        <is>
          <t>(Output of engine_v2.py compute_strategic_*() functions; pasted into Engine_Outputs sheet)</t>
        </is>
      </c>
      <c r="G11" s="7" t="inlineStr">
        <is>
          <t>Strategic ratings R-strat-Archetype-Fit + Competitive-Capture + Brand-Coherence</t>
        </is>
      </c>
    </row>
    <row r="12">
      <c r="A12" s="7" t="inlineStr">
        <is>
          <t>F11</t>
        </is>
      </c>
      <c r="B12" s="7" t="inlineStr">
        <is>
          <t>CALC formulaic derivations</t>
        </is>
      </c>
      <c r="C12" s="7" t="inlineStr">
        <is>
          <t>Python script + Excel formulas</t>
        </is>
      </c>
      <c r="D12" s="7" t="inlineStr">
        <is>
          <t>$0</t>
        </is>
      </c>
      <c r="E12" s="7" t="inlineStr">
        <is>
          <t>2026-04-27 (formula-driven, recomputes live)</t>
        </is>
      </c>
      <c r="F12" s="8" t="inlineStr">
        <is>
          <t>Formulas in Lens_Diagnostic + Group_Rollups sheets</t>
        </is>
      </c>
      <c r="G12" s="7" t="inlineStr">
        <is>
          <t>B6, B19, D17, D22, G25, I9</t>
        </is>
      </c>
    </row>
    <row r="13">
      <c r="A13" s="7" t="inlineStr">
        <is>
          <t>F12</t>
        </is>
      </c>
      <c r="B13" s="7" t="inlineStr">
        <is>
          <t>Plausible analytics export (client-side)</t>
        </is>
      </c>
      <c r="C13" s="7" t="inlineStr">
        <is>
          <t>Client analytics dashboard</t>
        </is>
      </c>
      <c r="D13" s="7" t="inlineStr">
        <is>
          <t>$0</t>
        </is>
      </c>
      <c r="E13" s="7" t="inlineStr">
        <is>
          <t>Not yet run — requires client-side instrumentation</t>
        </is>
      </c>
      <c r="F13" s="8" t="inlineStr">
        <is>
          <t>—</t>
        </is>
      </c>
      <c r="G13" s="7" t="inlineStr">
        <is>
          <t>I13 (PMv7 NEW; not in v1 fixture)</t>
        </is>
      </c>
    </row>
  </sheetData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I6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5" customWidth="1" min="1" max="1"/>
    <col width="14" customWidth="1" min="2" max="2"/>
    <col width="35" customWidth="1" min="3" max="3"/>
    <col width="50" customWidth="1" min="4" max="4"/>
    <col width="60" customWidth="1" min="5" max="5"/>
    <col width="50" customWidth="1" min="6" max="6"/>
    <col width="40" customWidth="1" min="7" max="7"/>
    <col width="50" customWidth="1" min="8" max="8"/>
    <col width="50" customWidth="1" min="9" max="9"/>
  </cols>
  <sheetData>
    <row r="1" ht="32" customHeight="1">
      <c r="A1" s="4" t="inlineStr">
        <is>
          <t>#</t>
        </is>
      </c>
      <c r="B1" s="4" t="inlineStr">
        <is>
          <t>dp_id</t>
        </is>
      </c>
      <c r="C1" s="4" t="inlineStr">
        <is>
          <t>label</t>
        </is>
      </c>
      <c r="D1" s="4" t="inlineStr">
        <is>
          <t>raw_source</t>
        </is>
      </c>
      <c r="E1" s="4" t="inlineStr">
        <is>
          <t>evidence</t>
        </is>
      </c>
      <c r="F1" s="4" t="inlineStr">
        <is>
          <t>raw_to_score_logic</t>
        </is>
      </c>
      <c r="G1" s="4" t="inlineStr">
        <is>
          <t>engine_input</t>
        </is>
      </c>
      <c r="H1" s="4" t="inlineStr">
        <is>
          <t>engine_output</t>
        </is>
      </c>
      <c r="I1" s="4" t="inlineStr">
        <is>
          <t>ipm_consumer</t>
        </is>
      </c>
    </row>
    <row r="2" ht="110" customHeight="1">
      <c r="A2" s="7" t="inlineStr">
        <is>
          <t>1</t>
        </is>
      </c>
      <c r="B2" s="16" t="inlineStr">
        <is>
          <t>F1</t>
        </is>
      </c>
      <c r="C2" s="7" t="inlineStr">
        <is>
          <t>GBP exists + claimed (binary direct measurement)</t>
        </is>
      </c>
      <c r="D2" s="7" t="inlineStr">
        <is>
          <t>Apify Maps scrape of GBP profile (fixture: _input_example_beautylosophy.json line for F1)</t>
        </is>
      </c>
      <c r="E2" s="8" t="inlineStr">
        <is>
          <t>GBP profile JSON contains 'claimed: true' field</t>
        </is>
      </c>
      <c r="F2" s="7" t="inlineStr">
        <is>
          <t>Binary: claimed → 100, unclaimed → 0</t>
        </is>
      </c>
      <c r="G2" s="7" t="inlineStr">
        <is>
          <t>compute_basic_compliance() reads F1 + 11 other hygiene DPs</t>
        </is>
      </c>
      <c r="H2" s="7" t="inlineStr">
        <is>
          <t>Basic Compliance rating 72.0 band A</t>
        </is>
      </c>
      <c r="I2" s="7" t="inlineStr">
        <is>
          <t>P01-P04 wave-1 plays anchor on the digital-infrastructure-strong + content-weak split</t>
        </is>
      </c>
    </row>
    <row r="3" ht="110" customHeight="1">
      <c r="A3" s="7" t="inlineStr">
        <is>
          <t>2</t>
        </is>
      </c>
      <c r="B3" s="16" t="inlineStr">
        <is>
          <t>A5</t>
        </is>
      </c>
      <c r="C3" s="7" t="inlineStr">
        <is>
          <t>Positioning adjectives (REASONED — Claude inference from website hero)</t>
        </is>
      </c>
      <c r="D3" s="7" t="inlineStr">
        <is>
          <t>_run_audit_mvp_v2_manual.py CLAUDE_REASONING dict A5 entry</t>
        </is>
      </c>
      <c r="E3" s="8" t="inlineStr">
        <is>
          <t>'profesional', 'terpercaya', 'pengalaman' (3 generic adjectives in hero copy)</t>
        </is>
      </c>
      <c r="F3" s="7" t="inlineStr">
        <is>
          <t>Generic adjectives = mid-range; specialty claim like JAC's 'Jakarta bridal skin specialist' would score 75-85; no claim = 25; BCA gets 58</t>
        </is>
      </c>
      <c r="G3" s="7" t="inlineStr">
        <is>
          <t>classify_archetype() weights A5 in Differentiator + Differentiation-Focus archetype calculations</t>
        </is>
      </c>
      <c r="H3" s="7" t="inlineStr">
        <is>
          <t>Differentiation-Focus 50.5 vs Differentiator 47.0 (gap &lt; 10 → Stuck-in-Middle)</t>
        </is>
      </c>
      <c r="I3" s="7" t="inlineStr">
        <is>
          <t>P02 Bridal Skin Program landing page directly addresses the A5 weakness</t>
        </is>
      </c>
    </row>
    <row r="4" ht="110" customHeight="1">
      <c r="A4" s="7" t="inlineStr">
        <is>
          <t>3</t>
        </is>
      </c>
      <c r="B4" s="16" t="inlineStr">
        <is>
          <t>B6</t>
        </is>
      </c>
      <c r="C4" s="7" t="inlineStr">
        <is>
          <t>Product sentiment ratio (CALC — formula derivation)</t>
        </is>
      </c>
      <c r="D4" s="7" t="inlineStr">
        <is>
          <t>FORMULA: B2/(B2+B3) — feeds from B2=65 + B3=35</t>
        </is>
      </c>
      <c r="E4" s="8" t="inlineStr">
        <is>
          <t>65/(65+35) = 0.65 = 65</t>
        </is>
      </c>
      <c r="F4" s="7" t="inlineStr">
        <is>
          <t>Pure arithmetic; no inference</t>
        </is>
      </c>
      <c r="G4" s="7" t="inlineStr">
        <is>
          <t>B6 feeds compute_execution_lens() Retention component AND Lens 2 VOICE rollup</t>
        </is>
      </c>
      <c r="H4" s="7" t="inlineStr">
        <is>
          <t>Retention 69.6 (band A); VOICE Lens proxy ~60</t>
        </is>
      </c>
      <c r="I4" s="7" t="inlineStr">
        <is>
          <t>Retention strength informs P13 retention-cadence prioritization</t>
        </is>
      </c>
    </row>
    <row r="5" ht="110" customHeight="1">
      <c r="A5" s="7" t="inlineStr">
        <is>
          <t>4</t>
        </is>
      </c>
      <c r="B5" s="16" t="inlineStr">
        <is>
          <t>G2</t>
        </is>
      </c>
      <c r="C5" s="7" t="inlineStr">
        <is>
          <t>WA response time tested (GAP — manual phone test pending)</t>
        </is>
      </c>
      <c r="D5" s="7" t="inlineStr">
        <is>
          <t>MANUAL_PHONE_TEST_PENDING (no data captured yet)</t>
        </is>
      </c>
      <c r="E5" s="8" t="inlineStr">
        <is>
          <t>—</t>
        </is>
      </c>
      <c r="F5" s="7" t="inlineStr">
        <is>
          <t>Cannot score without measurement</t>
        </is>
      </c>
      <c r="G5" s="7" t="inlineStr">
        <is>
          <t>compute_maister_trust_v2() expects G2 as one of 4 R-component inputs</t>
        </is>
      </c>
      <c r="H5" s="7" t="inlineStr">
        <is>
          <t>Maister R = 100 (over-weighted to E21+F14 because G2+G4 are GAP); R likely drops to 65-75 once GAPs filled</t>
        </is>
      </c>
      <c r="I5" s="7" t="inlineStr">
        <is>
          <t>P01 WA autoresponder play addresses the GAP-flagged area independent of measurement</t>
        </is>
      </c>
    </row>
    <row r="6" ht="110" customHeight="1">
      <c r="A6" s="7" t="inlineStr">
        <is>
          <t>5</t>
        </is>
      </c>
      <c r="B6" s="16" t="inlineStr">
        <is>
          <t>P05 (IPM judgment layer)</t>
        </is>
      </c>
      <c r="C6" s="7" t="inlineStr">
        <is>
          <t>CREATE comparison-stage blog (Claude judgment, NOT engine output)</t>
        </is>
      </c>
      <c r="D6" s="7" t="inlineStr">
        <is>
          <t>Engine_Outputs ERRC bucket on I2 → ELIMINATE (engine v2 calibrated for Stuck-in-Middle)</t>
        </is>
      </c>
      <c r="E6" s="8" t="inlineStr">
        <is>
          <t>I2 = 0 raw; engine ELIMINATEs because peer_max ≥ 75 + archetype_weight &lt; 0.05</t>
        </is>
      </c>
      <c r="F6" s="7" t="inlineStr">
        <is>
          <t>Engine ELIMINATE bucket reframed by Claude judgment to CREATE 'comparison-stage blog' play</t>
        </is>
      </c>
      <c r="G6" s="7" t="inlineStr">
        <is>
          <t>Read 32 ERRC buckets + archetype + funnel diagnostic from engine_v2 output</t>
        </is>
      </c>
      <c r="H6" s="7" t="inlineStr">
        <is>
          <t>Engine has NO CREATE buckets for Stuck-in-Middle (m_C=0.6 too strict); IPM CREATE plays come entirely from judgment layer</t>
        </is>
      </c>
      <c r="I6" s="7" t="inlineStr">
        <is>
          <t>P05 is itself the IPM consumer; addresses I2+I4 forward-looking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2026-04-27T08:05:53Z</dcterms:created>
  <dcterms:modified xmlns:dcterms="http://purl.org/dc/terms/" xmlns:xsi="http://www.w3.org/2001/XMLSchema-instance" xsi:type="dcterms:W3CDTF">2026-04-27T08:05:53Z</dcterms:modified>
</cp:coreProperties>
</file>